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1Q/"/>
    </mc:Choice>
  </mc:AlternateContent>
  <xr:revisionPtr revIDLastSave="1504" documentId="8_{727B4A02-CB12-40C7-A4E5-F3772A6A55E4}" xr6:coauthVersionLast="47" xr6:coauthVersionMax="47" xr10:uidLastSave="{0C5DC90A-FED0-4988-A03B-29194806C340}"/>
  <bookViews>
    <workbookView xWindow="38290" yWindow="-110" windowWidth="38620" windowHeight="21220" activeTab="1"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BS'!$A$1:$AC$48</definedName>
    <definedName name="_xlnm.Print_Area" localSheetId="0">'Consolidated IS'!$A$1:$AN$55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10" l="1"/>
  <c r="AB32" i="10"/>
  <c r="AB24" i="10"/>
  <c r="AB23" i="10" s="1"/>
  <c r="AB13" i="10"/>
  <c r="AB6" i="10"/>
  <c r="AB5" i="10"/>
  <c r="AH53" i="2"/>
  <c r="AG53" i="2"/>
  <c r="AH49" i="2"/>
  <c r="AH46" i="2"/>
  <c r="AG46" i="2"/>
  <c r="AH45" i="2"/>
  <c r="AG45" i="2"/>
  <c r="AH44" i="2"/>
  <c r="AG44" i="2"/>
  <c r="AH43" i="2"/>
  <c r="AG43" i="2"/>
  <c r="AH42" i="2"/>
  <c r="AG42" i="2"/>
  <c r="AH41" i="2"/>
  <c r="AG41" i="2"/>
  <c r="AH40" i="2"/>
  <c r="AG40" i="2"/>
  <c r="AH39" i="2"/>
  <c r="AG39" i="2"/>
  <c r="AH38" i="2"/>
  <c r="AG38" i="2"/>
  <c r="AH36" i="2"/>
  <c r="AG36" i="2"/>
  <c r="AH35" i="2"/>
  <c r="AG35" i="2"/>
  <c r="AH34" i="2"/>
  <c r="AG34" i="2"/>
  <c r="AH33" i="2"/>
  <c r="AG33" i="2"/>
  <c r="AH32" i="2"/>
  <c r="AG32" i="2"/>
  <c r="AH31" i="2"/>
  <c r="AG31" i="2"/>
  <c r="AH30" i="2"/>
  <c r="AG30" i="2"/>
  <c r="AH29" i="2"/>
  <c r="AG29" i="2"/>
  <c r="AH28" i="2"/>
  <c r="AG28" i="2"/>
  <c r="AH27" i="2"/>
  <c r="AG27" i="2"/>
  <c r="AH26" i="2"/>
  <c r="AG26" i="2"/>
  <c r="AH25" i="2"/>
  <c r="AG25" i="2"/>
  <c r="AH24" i="2"/>
  <c r="AG24" i="2"/>
  <c r="AH23" i="2"/>
  <c r="AG23" i="2"/>
  <c r="AH22" i="2"/>
  <c r="AG22" i="2"/>
  <c r="AH21" i="2"/>
  <c r="AG21" i="2"/>
  <c r="AH20" i="2"/>
  <c r="AG20" i="2"/>
  <c r="AH19" i="2"/>
  <c r="AG19" i="2"/>
  <c r="AH18" i="2"/>
  <c r="AG18" i="2"/>
  <c r="AH17" i="2"/>
  <c r="AG17" i="2"/>
  <c r="AH16" i="2"/>
  <c r="AG16" i="2"/>
  <c r="AH15" i="2"/>
  <c r="AG15" i="2"/>
  <c r="AH14" i="2"/>
  <c r="AG14" i="2"/>
  <c r="AH13" i="2"/>
  <c r="AG13" i="2"/>
  <c r="AH12" i="2"/>
  <c r="AG12" i="2"/>
  <c r="AH11" i="2"/>
  <c r="AG11" i="2"/>
  <c r="AH10" i="2"/>
  <c r="AG10" i="2"/>
  <c r="AH9" i="2"/>
  <c r="AG9" i="2"/>
  <c r="AH8" i="2"/>
  <c r="AG8" i="2"/>
  <c r="AH7" i="2"/>
  <c r="AG7" i="2"/>
  <c r="AH6" i="2"/>
  <c r="AG6" i="2"/>
  <c r="AH5" i="2"/>
  <c r="AG5" i="2"/>
  <c r="AA40" i="10"/>
  <c r="AA46" i="10" s="1"/>
  <c r="AA32" i="10"/>
  <c r="AA24" i="10"/>
  <c r="AA23" i="10"/>
  <c r="AA13" i="10"/>
  <c r="AA6" i="10"/>
  <c r="AA5" i="10"/>
  <c r="AH50" i="2"/>
  <c r="AH48" i="2"/>
  <c r="AH37" i="2"/>
  <c r="AM13" i="2"/>
  <c r="AM30" i="2"/>
  <c r="AM35" i="2"/>
  <c r="AM40" i="2"/>
  <c r="AM5" i="2"/>
  <c r="AM20" i="2"/>
  <c r="AM26" i="2"/>
  <c r="AM27" i="2"/>
  <c r="AM39" i="2"/>
  <c r="AM42" i="2"/>
  <c r="AM43" i="2"/>
  <c r="Z40" i="10"/>
  <c r="Y40" i="10"/>
  <c r="X40" i="10"/>
  <c r="W40" i="10"/>
  <c r="V40" i="10"/>
  <c r="U40" i="10"/>
  <c r="T40" i="10"/>
  <c r="S40" i="10"/>
  <c r="S46" i="10" s="1"/>
  <c r="R40" i="10"/>
  <c r="R46" i="10" s="1"/>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I23" i="10" s="1"/>
  <c r="H32" i="10"/>
  <c r="H23" i="10" s="1"/>
  <c r="G32" i="10"/>
  <c r="G23" i="10" s="1"/>
  <c r="Z24" i="10"/>
  <c r="Z23" i="10" s="1"/>
  <c r="Y24" i="10"/>
  <c r="X24" i="10"/>
  <c r="W24" i="10"/>
  <c r="V24" i="10"/>
  <c r="U24" i="10"/>
  <c r="T24" i="10"/>
  <c r="T23" i="10" s="1"/>
  <c r="S24" i="10"/>
  <c r="R24" i="10"/>
  <c r="Q24" i="10"/>
  <c r="Q23" i="10" s="1"/>
  <c r="P24" i="10"/>
  <c r="O24" i="10"/>
  <c r="N24" i="10"/>
  <c r="N23" i="10" s="1"/>
  <c r="N46" i="10" s="1"/>
  <c r="M24" i="10"/>
  <c r="M23" i="10" s="1"/>
  <c r="M46" i="10" s="1"/>
  <c r="L24" i="10"/>
  <c r="L23" i="10" s="1"/>
  <c r="L46" i="10" s="1"/>
  <c r="K24" i="10"/>
  <c r="K23" i="10" s="1"/>
  <c r="J24" i="10"/>
  <c r="J23" i="10" s="1"/>
  <c r="I24" i="10"/>
  <c r="H24" i="10"/>
  <c r="G24" i="10"/>
  <c r="S23" i="10"/>
  <c r="R23" i="10"/>
  <c r="P23" i="10"/>
  <c r="Z13" i="10"/>
  <c r="Y13" i="10"/>
  <c r="Y5" i="10" s="1"/>
  <c r="X13" i="10"/>
  <c r="X5" i="10" s="1"/>
  <c r="W13" i="10"/>
  <c r="W5" i="10" s="1"/>
  <c r="V13" i="10"/>
  <c r="U13" i="10"/>
  <c r="T13" i="10"/>
  <c r="S13" i="10"/>
  <c r="R13" i="10"/>
  <c r="Q13" i="10"/>
  <c r="Q5" i="10" s="1"/>
  <c r="P13" i="10"/>
  <c r="O13" i="10"/>
  <c r="N13" i="10"/>
  <c r="M13" i="10"/>
  <c r="L13" i="10"/>
  <c r="K13" i="10"/>
  <c r="J13" i="10"/>
  <c r="I13" i="10"/>
  <c r="I5" i="10" s="1"/>
  <c r="H13" i="10"/>
  <c r="H5" i="10" s="1"/>
  <c r="G13" i="10"/>
  <c r="G5" i="10" s="1"/>
  <c r="Z6" i="10"/>
  <c r="Y6" i="10"/>
  <c r="X6" i="10"/>
  <c r="W6" i="10"/>
  <c r="V6" i="10"/>
  <c r="U6" i="10"/>
  <c r="T6" i="10"/>
  <c r="T5" i="10" s="1"/>
  <c r="S6" i="10"/>
  <c r="S5" i="10" s="1"/>
  <c r="R6" i="10"/>
  <c r="Q6" i="10"/>
  <c r="P6" i="10"/>
  <c r="P5" i="10" s="1"/>
  <c r="O6" i="10"/>
  <c r="O5" i="10" s="1"/>
  <c r="N6" i="10"/>
  <c r="N5" i="10" s="1"/>
  <c r="M6" i="10"/>
  <c r="M5" i="10" s="1"/>
  <c r="L6" i="10"/>
  <c r="L5" i="10" s="1"/>
  <c r="K6" i="10"/>
  <c r="J6" i="10"/>
  <c r="I6" i="10"/>
  <c r="H6" i="10"/>
  <c r="G6" i="10"/>
  <c r="R5" i="10"/>
  <c r="AI53" i="2"/>
  <c r="AJ51" i="2"/>
  <c r="AI51" i="2"/>
  <c r="AK47" i="2"/>
  <c r="AJ47" i="2"/>
  <c r="AI47" i="2"/>
  <c r="AL45" i="2"/>
  <c r="AK45" i="2"/>
  <c r="AJ45" i="2"/>
  <c r="AI45" i="2"/>
  <c r="AM45" i="2"/>
  <c r="AL43" i="2"/>
  <c r="AK43" i="2"/>
  <c r="AJ43" i="2"/>
  <c r="AI43" i="2"/>
  <c r="AL42" i="2"/>
  <c r="AK42" i="2"/>
  <c r="AJ42" i="2"/>
  <c r="AI42" i="2"/>
  <c r="AL40" i="2"/>
  <c r="AK40" i="2"/>
  <c r="AJ40" i="2"/>
  <c r="AI40" i="2"/>
  <c r="AL39" i="2"/>
  <c r="AK39" i="2"/>
  <c r="AJ39" i="2"/>
  <c r="AI39" i="2"/>
  <c r="AL35" i="2"/>
  <c r="AK35" i="2"/>
  <c r="AJ35" i="2"/>
  <c r="AI35" i="2"/>
  <c r="AL33" i="2"/>
  <c r="AK33" i="2"/>
  <c r="AJ33" i="2"/>
  <c r="AI33" i="2"/>
  <c r="AL30" i="2"/>
  <c r="AK30" i="2"/>
  <c r="AJ30" i="2"/>
  <c r="AI30" i="2"/>
  <c r="AL29" i="2"/>
  <c r="AK29" i="2"/>
  <c r="AJ29" i="2"/>
  <c r="AI29" i="2"/>
  <c r="AM28" i="2"/>
  <c r="AL28" i="2"/>
  <c r="AK28" i="2"/>
  <c r="AJ28" i="2"/>
  <c r="AI28" i="2"/>
  <c r="AL27" i="2"/>
  <c r="AK27" i="2"/>
  <c r="AJ27" i="2"/>
  <c r="AI27" i="2"/>
  <c r="AL26" i="2"/>
  <c r="AK26" i="2"/>
  <c r="AJ26" i="2"/>
  <c r="AI26" i="2"/>
  <c r="AL25" i="2"/>
  <c r="AK25" i="2"/>
  <c r="AJ25" i="2"/>
  <c r="AI25" i="2"/>
  <c r="AM25" i="2"/>
  <c r="AM22" i="2"/>
  <c r="AL22" i="2"/>
  <c r="AK22" i="2"/>
  <c r="AJ22" i="2"/>
  <c r="AI22" i="2"/>
  <c r="AL20" i="2"/>
  <c r="AK20" i="2"/>
  <c r="AJ20" i="2"/>
  <c r="AI20" i="2"/>
  <c r="AL18" i="2"/>
  <c r="AK18" i="2"/>
  <c r="AJ18" i="2"/>
  <c r="AI18" i="2"/>
  <c r="AL16" i="2"/>
  <c r="AK16" i="2"/>
  <c r="AJ16" i="2"/>
  <c r="AI16" i="2"/>
  <c r="AL13" i="2"/>
  <c r="AK13" i="2"/>
  <c r="AJ13" i="2"/>
  <c r="AI13" i="2"/>
  <c r="AL11" i="2"/>
  <c r="AK11" i="2"/>
  <c r="AJ11" i="2"/>
  <c r="AI11" i="2"/>
  <c r="AL9" i="2"/>
  <c r="AK9" i="2"/>
  <c r="AJ9" i="2"/>
  <c r="AI9" i="2"/>
  <c r="AL7" i="2"/>
  <c r="AK7" i="2"/>
  <c r="AJ7" i="2"/>
  <c r="AI7" i="2"/>
  <c r="AL5" i="2"/>
  <c r="AK5" i="2"/>
  <c r="AJ5" i="2"/>
  <c r="AI5" i="2"/>
  <c r="AB46" i="10" l="1"/>
  <c r="T46" i="10"/>
  <c r="Q46" i="10"/>
  <c r="O23" i="10"/>
  <c r="O46" i="10" s="1"/>
  <c r="U46" i="10"/>
  <c r="P46" i="10"/>
  <c r="J46" i="10"/>
  <c r="Z46" i="10"/>
  <c r="J5" i="10"/>
  <c r="Z5" i="10"/>
  <c r="U5" i="10"/>
  <c r="K5" i="10"/>
  <c r="V5" i="10"/>
  <c r="V46" i="10"/>
  <c r="G46" i="10"/>
  <c r="W46" i="10"/>
  <c r="H46" i="10"/>
  <c r="X46" i="10"/>
  <c r="I46" i="10"/>
  <c r="Y46" i="10"/>
  <c r="K46" i="10"/>
  <c r="AM7" i="2"/>
  <c r="AM9" i="2"/>
  <c r="AM16" i="2"/>
  <c r="AM11" i="2"/>
  <c r="AM18" i="2"/>
  <c r="AM33" i="2"/>
  <c r="AL53" i="2"/>
  <c r="AM14" i="2" l="1"/>
  <c r="AM12" i="2"/>
  <c r="AM53" i="2"/>
  <c r="AL6" i="2"/>
  <c r="AM24" i="2"/>
  <c r="AL15" i="2"/>
  <c r="AM36" i="2"/>
  <c r="AM34" i="2"/>
  <c r="AM6" i="2"/>
  <c r="AM23" i="2"/>
  <c r="AM15" i="2"/>
  <c r="AM32" i="2"/>
  <c r="AM38" i="2"/>
  <c r="AM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L21" i="2" s="1"/>
  <c r="T21" i="2"/>
  <c r="S21" i="2"/>
  <c r="R21" i="2"/>
  <c r="Q21" i="2"/>
  <c r="U19" i="2"/>
  <c r="T19" i="2"/>
  <c r="S19" i="2"/>
  <c r="R19" i="2"/>
  <c r="Q19" i="2"/>
  <c r="U17" i="2"/>
  <c r="AL17" i="2" s="1"/>
  <c r="T17" i="2"/>
  <c r="S17" i="2"/>
  <c r="R17" i="2"/>
  <c r="Q17" i="2"/>
  <c r="U14" i="2"/>
  <c r="T14" i="2"/>
  <c r="S14" i="2"/>
  <c r="R14" i="2"/>
  <c r="Q14" i="2"/>
  <c r="U12" i="2"/>
  <c r="T12" i="2"/>
  <c r="S12" i="2"/>
  <c r="R12" i="2"/>
  <c r="Q12" i="2"/>
  <c r="U10" i="2"/>
  <c r="T10" i="2"/>
  <c r="S10" i="2"/>
  <c r="R10" i="2"/>
  <c r="Q10" i="2"/>
  <c r="U8" i="2"/>
  <c r="AL8" i="2" s="1"/>
  <c r="T8" i="2"/>
  <c r="S8" i="2"/>
  <c r="R8" i="2"/>
  <c r="Q8" i="2"/>
  <c r="P53" i="2"/>
  <c r="P41" i="2"/>
  <c r="O41" i="2"/>
  <c r="N41" i="2"/>
  <c r="M41" i="2"/>
  <c r="L41" i="2"/>
  <c r="K41" i="2"/>
  <c r="AJ41" i="2" s="1"/>
  <c r="J41" i="2"/>
  <c r="I41" i="2"/>
  <c r="H41" i="2"/>
  <c r="G41" i="2"/>
  <c r="F41" i="2"/>
  <c r="P38" i="2"/>
  <c r="O38" i="2"/>
  <c r="N38" i="2"/>
  <c r="M38" i="2"/>
  <c r="L38" i="2"/>
  <c r="K38" i="2"/>
  <c r="J38" i="2"/>
  <c r="I38" i="2"/>
  <c r="H38" i="2"/>
  <c r="G38" i="2"/>
  <c r="F38" i="2"/>
  <c r="AI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I41" i="2" l="1"/>
  <c r="G37" i="2"/>
  <c r="AK24" i="2"/>
  <c r="AI6" i="2"/>
  <c r="K23" i="2"/>
  <c r="AJ15" i="2"/>
  <c r="AL10" i="2"/>
  <c r="AL14" i="2"/>
  <c r="AK38" i="2"/>
  <c r="K14" i="2"/>
  <c r="AJ6" i="2"/>
  <c r="AK36" i="2"/>
  <c r="AM10" i="2"/>
  <c r="F31" i="2"/>
  <c r="F32" i="2" s="1"/>
  <c r="AI24" i="2"/>
  <c r="AI34" i="2"/>
  <c r="AJ36" i="2"/>
  <c r="AM17" i="2"/>
  <c r="AK53" i="2"/>
  <c r="AJ53" i="2"/>
  <c r="P14" i="2"/>
  <c r="AK6" i="2"/>
  <c r="AK23" i="2"/>
  <c r="L8" i="2"/>
  <c r="U31" i="2"/>
  <c r="AL31" i="2" s="1"/>
  <c r="AL24" i="2"/>
  <c r="AL23" i="2"/>
  <c r="AM31" i="2"/>
  <c r="AM8" i="2"/>
  <c r="AI15" i="2"/>
  <c r="AL19" i="2"/>
  <c r="AM19" i="2"/>
  <c r="P23" i="2"/>
  <c r="AK15" i="2"/>
  <c r="AM21" i="2"/>
  <c r="AJ24" i="2"/>
  <c r="AJ38" i="2"/>
  <c r="AL12" i="2"/>
  <c r="AK34" i="2"/>
  <c r="AL34" i="2"/>
  <c r="AI36" i="2"/>
  <c r="AL36" i="2"/>
  <c r="AJ34" i="2"/>
  <c r="Q37" i="2"/>
  <c r="Q44" i="2" s="1"/>
  <c r="R37" i="2"/>
  <c r="R44" i="2" s="1"/>
  <c r="T37" i="2"/>
  <c r="T44" i="2" s="1"/>
  <c r="U41" i="2"/>
  <c r="AL41" i="2" s="1"/>
  <c r="S37" i="2"/>
  <c r="S44" i="2" s="1"/>
  <c r="O37" i="2"/>
  <c r="O44" i="2" s="1"/>
  <c r="F17" i="2"/>
  <c r="U38" i="2"/>
  <c r="AL38" i="2" s="1"/>
  <c r="Q32" i="2"/>
  <c r="S32" i="2"/>
  <c r="T32" i="2"/>
  <c r="R32" i="2"/>
  <c r="J37" i="2"/>
  <c r="J44" i="2" s="1"/>
  <c r="M37" i="2"/>
  <c r="M44" i="2" s="1"/>
  <c r="P37" i="2"/>
  <c r="N8" i="2"/>
  <c r="I17" i="2"/>
  <c r="N37" i="2"/>
  <c r="N44" i="2" s="1"/>
  <c r="H19" i="2"/>
  <c r="H8" i="2"/>
  <c r="H37" i="2"/>
  <c r="H44" i="2" s="1"/>
  <c r="N32" i="2"/>
  <c r="I37" i="2"/>
  <c r="I44" i="2" s="1"/>
  <c r="P8" i="2"/>
  <c r="AJ8" i="2" s="1"/>
  <c r="M17" i="2"/>
  <c r="K37" i="2"/>
  <c r="L37" i="2"/>
  <c r="L44" i="2" s="1"/>
  <c r="O17" i="2"/>
  <c r="F23" i="2"/>
  <c r="P31" i="2"/>
  <c r="L12" i="2"/>
  <c r="F21" i="2"/>
  <c r="M21" i="2"/>
  <c r="G10" i="2"/>
  <c r="F19" i="2"/>
  <c r="G44"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I19" i="2" s="1"/>
  <c r="J21" i="2"/>
  <c r="K10" i="2"/>
  <c r="J12" i="2"/>
  <c r="L19" i="2"/>
  <c r="K21" i="2"/>
  <c r="M8" i="2"/>
  <c r="L10" i="2"/>
  <c r="K12" i="2"/>
  <c r="N17" i="2"/>
  <c r="M19" i="2"/>
  <c r="L21" i="2"/>
  <c r="M10" i="2"/>
  <c r="N19" i="2"/>
  <c r="O8" i="2"/>
  <c r="N10" i="2"/>
  <c r="M12" i="2"/>
  <c r="P17" i="2"/>
  <c r="O19" i="2"/>
  <c r="N21" i="2"/>
  <c r="O10" i="2"/>
  <c r="N12" i="2"/>
  <c r="P19" i="2"/>
  <c r="AK19" i="2" s="1"/>
  <c r="O21" i="2"/>
  <c r="P10" i="2"/>
  <c r="O12" i="2"/>
  <c r="P21" i="2"/>
  <c r="P12" i="2"/>
  <c r="AK12" i="2" s="1"/>
  <c r="U32" i="2" l="1"/>
  <c r="AI14" i="2"/>
  <c r="AJ31" i="2"/>
  <c r="AJ23" i="2"/>
  <c r="AI37" i="2"/>
  <c r="AJ21" i="2"/>
  <c r="AJ10" i="2"/>
  <c r="AI17" i="2"/>
  <c r="AI12" i="2"/>
  <c r="AJ19" i="2"/>
  <c r="AI21" i="2"/>
  <c r="AK41" i="2"/>
  <c r="AI10" i="2"/>
  <c r="AJ17" i="2"/>
  <c r="AJ14" i="2"/>
  <c r="AK8" i="2"/>
  <c r="AK14" i="2"/>
  <c r="AK10" i="2"/>
  <c r="AK21" i="2"/>
  <c r="AJ12" i="2"/>
  <c r="AI8" i="2"/>
  <c r="AK17" i="2"/>
  <c r="AI23" i="2"/>
  <c r="P32" i="2"/>
  <c r="AK32" i="2" s="1"/>
  <c r="AK31" i="2"/>
  <c r="AI31" i="2"/>
  <c r="AL32" i="2"/>
  <c r="AM44" i="2"/>
  <c r="U37" i="2"/>
  <c r="P44" i="2"/>
  <c r="S46" i="2"/>
  <c r="S48" i="2"/>
  <c r="T46" i="2"/>
  <c r="T48" i="2"/>
  <c r="R46" i="2"/>
  <c r="R48" i="2"/>
  <c r="Q46" i="2"/>
  <c r="Q48" i="2"/>
  <c r="U44" i="2"/>
  <c r="AL44" i="2" s="1"/>
  <c r="N48" i="2"/>
  <c r="N50" i="2" s="1"/>
  <c r="N46" i="2"/>
  <c r="O48" i="2"/>
  <c r="O46" i="2"/>
  <c r="I48" i="2"/>
  <c r="I46" i="2"/>
  <c r="L48" i="2"/>
  <c r="L46" i="2"/>
  <c r="M48" i="2"/>
  <c r="M46" i="2"/>
  <c r="K32" i="2"/>
  <c r="AI32" i="2" s="1"/>
  <c r="K44" i="2"/>
  <c r="G46" i="2"/>
  <c r="G48" i="2"/>
  <c r="J48" i="2"/>
  <c r="J46" i="2"/>
  <c r="F44" i="2"/>
  <c r="AI44" i="2" s="1"/>
  <c r="H48" i="2"/>
  <c r="H46" i="2"/>
  <c r="AJ44" i="2" l="1"/>
  <c r="AK44" i="2"/>
  <c r="AJ32" i="2"/>
  <c r="AM48" i="2"/>
  <c r="P48" i="2"/>
  <c r="P46" i="2"/>
  <c r="AJ46" i="2" s="1"/>
  <c r="T50" i="2"/>
  <c r="T49" i="2"/>
  <c r="U46" i="2"/>
  <c r="AK46" i="2" s="1"/>
  <c r="U48" i="2"/>
  <c r="AL48" i="2" s="1"/>
  <c r="Q50" i="2"/>
  <c r="Q49" i="2"/>
  <c r="R50" i="2"/>
  <c r="R49" i="2"/>
  <c r="S50" i="2"/>
  <c r="S49" i="2"/>
  <c r="N49" i="2"/>
  <c r="J49" i="2"/>
  <c r="J50" i="2"/>
  <c r="L50" i="2"/>
  <c r="L49" i="2"/>
  <c r="I49" i="2"/>
  <c r="I50" i="2"/>
  <c r="G49" i="2"/>
  <c r="G50" i="2"/>
  <c r="F46" i="2"/>
  <c r="F48" i="2"/>
  <c r="AI48" i="2" s="1"/>
  <c r="H49" i="2"/>
  <c r="H50" i="2"/>
  <c r="M50" i="2"/>
  <c r="M49" i="2"/>
  <c r="O50" i="2"/>
  <c r="O49" i="2"/>
  <c r="K48" i="2"/>
  <c r="K46" i="2"/>
  <c r="AL46" i="2" l="1"/>
  <c r="AI46" i="2"/>
  <c r="AJ48" i="2"/>
  <c r="AM46" i="2"/>
  <c r="AK48" i="2"/>
  <c r="AM50" i="2"/>
  <c r="P49" i="2"/>
  <c r="P50" i="2"/>
  <c r="U50" i="2"/>
  <c r="AL50" i="2" s="1"/>
  <c r="U49" i="2"/>
  <c r="AK49" i="2" s="1"/>
  <c r="F49" i="2"/>
  <c r="F50" i="2"/>
  <c r="K50" i="2"/>
  <c r="AJ50" i="2" s="1"/>
  <c r="K49" i="2"/>
  <c r="AI49" i="2" s="1"/>
  <c r="AK50" i="2" l="1"/>
  <c r="AI50" i="2"/>
  <c r="AL49" i="2"/>
  <c r="AM49" i="2"/>
  <c r="AJ49" i="2"/>
</calcChain>
</file>

<file path=xl/sharedStrings.xml><?xml version="1.0" encoding="utf-8"?>
<sst xmlns="http://schemas.openxmlformats.org/spreadsheetml/2006/main" count="161" uniqueCount="121">
  <si>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</si>
  <si>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</si>
  <si>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</si>
  <si>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</si>
  <si>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</si>
  <si>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</si>
  <si>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</si>
  <si>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</si>
  <si>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</si>
  <si>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</si>
  <si>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</si>
  <si>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</si>
  <si>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</si>
  <si>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</si>
  <si>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</si>
  <si>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</si>
  <si>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</si>
  <si>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</si>
  <si>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</si>
  <si>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</si>
  <si>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</si>
  <si>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</si>
  <si>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</si>
  <si>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</si>
  <si>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</si>
  <si>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</si>
  <si>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</si>
  <si>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</si>
  <si>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</si>
  <si>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</si>
  <si>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</si>
  <si>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</si>
  <si>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</si>
  <si>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</si>
  <si>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</si>
  <si>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</si>
  <si>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</si>
  <si>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</si>
  <si>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</si>
  <si>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</si>
  <si>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</si>
  <si>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</si>
  <si>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</si>
  <si>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</si>
  <si>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</si>
  <si>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</si>
  <si>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</si>
  <si>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</si>
  <si>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</si>
  <si>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</si>
  <si>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</si>
  <si>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</si>
  <si>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</si>
  <si>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</si>
  <si>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</si>
  <si>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</si>
  <si>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</si>
  <si>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</si>
  <si>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</si>
  <si>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</si>
  <si>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</si>
  <si>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</si>
  <si>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</si>
  <si>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</si>
  <si>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</si>
  <si>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</si>
  <si>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</si>
  <si>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</si>
  <si>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</si>
  <si>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</si>
  <si>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</si>
  <si>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</si>
  <si>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</si>
  <si>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</si>
  <si>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</si>
  <si>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</si>
  <si>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</si>
  <si>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</si>
  <si>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</si>
  <si>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</si>
  <si>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</si>
  <si>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</si>
  <si>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</si>
  <si>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</si>
  <si>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</si>
  <si>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</si>
  <si>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</si>
  <si>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</si>
  <si>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</si>
  <si>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</si>
  <si>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</si>
  <si>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</si>
  <si>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</si>
  <si>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</si>
  <si>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</si>
  <si>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</si>
  <si>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</si>
  <si>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</si>
  <si>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</si>
  <si>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</si>
  <si>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</si>
  <si>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</si>
  <si>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</si>
  <si>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Continued Deficit</t>
    <phoneticPr fontId="3" type="noConversion"/>
  </si>
  <si>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</si>
  <si>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</si>
  <si>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</si>
  <si>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</si>
  <si>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</si>
  <si>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</si>
  <si>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</si>
  <si>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</si>
  <si>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</si>
  <si>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</si>
  <si>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</si>
  <si>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</si>
  <si>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</si>
  <si>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Turned to Profit</t>
    <phoneticPr fontId="3" type="noConversion"/>
  </si>
  <si>
    <t>Other non-current liabilities</t>
    <phoneticPr fontId="3" type="noConversion"/>
  </si>
  <si>
    <t>1Q24</t>
    <phoneticPr fontId="3" type="noConversion"/>
  </si>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</sst>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17">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336">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0" fontId="19" fillId="2" borderId="52" xfId="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178" fontId="19" fillId="2" borderId="55" xfId="3" applyNumberFormat="1" applyFont="1" applyFill="1" applyBorder="1">
      <alignment vertical="center"/>
    </xf>
    <xf numFmtId="178" fontId="19" fillId="2" borderId="51"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60" xfId="1" applyFont="1" applyFill="1" applyBorder="1">
      <alignment vertical="center"/>
    </xf>
    <xf numFmtId="180" fontId="12" fillId="2" borderId="61" xfId="2" applyNumberFormat="1" applyFont="1" applyFill="1" applyBorder="1">
      <alignment vertical="center"/>
    </xf>
    <xf numFmtId="180" fontId="12" fillId="2" borderId="36" xfId="2" applyNumberFormat="1" applyFont="1" applyFill="1" applyBorder="1">
      <alignment vertical="center"/>
    </xf>
    <xf numFmtId="180" fontId="12" fillId="2" borderId="62" xfId="2" applyNumberFormat="1" applyFont="1" applyFill="1" applyBorder="1">
      <alignment vertical="center"/>
    </xf>
    <xf numFmtId="180" fontId="12" fillId="2" borderId="63" xfId="2" applyNumberFormat="1" applyFont="1" applyFill="1" applyBorder="1">
      <alignment vertical="center"/>
    </xf>
    <xf numFmtId="180" fontId="12" fillId="8" borderId="67" xfId="2" applyNumberFormat="1" applyFont="1" applyFill="1" applyBorder="1">
      <alignment vertical="center"/>
    </xf>
    <xf numFmtId="180" fontId="12" fillId="0" borderId="23" xfId="2" applyNumberFormat="1" applyFont="1" applyFill="1" applyBorder="1">
      <alignment vertical="center"/>
    </xf>
    <xf numFmtId="0" fontId="12" fillId="7" borderId="49" xfId="1" applyFont="1" applyFill="1" applyBorder="1">
      <alignment vertical="center"/>
    </xf>
    <xf numFmtId="0" fontId="12" fillId="8" borderId="72" xfId="1" applyFont="1" applyFill="1" applyBorder="1">
      <alignment vertical="center"/>
    </xf>
    <xf numFmtId="0" fontId="12" fillId="2" borderId="72" xfId="1" applyFont="1" applyFill="1" applyBorder="1">
      <alignment vertical="center"/>
    </xf>
    <xf numFmtId="0" fontId="12" fillId="2" borderId="73" xfId="1" applyFont="1" applyFill="1" applyBorder="1">
      <alignment vertical="center"/>
    </xf>
    <xf numFmtId="180" fontId="12" fillId="2" borderId="58" xfId="2" applyNumberFormat="1" applyFont="1" applyFill="1" applyBorder="1">
      <alignment vertical="center"/>
    </xf>
    <xf numFmtId="180" fontId="12" fillId="2" borderId="72" xfId="2" applyNumberFormat="1" applyFont="1" applyFill="1" applyBorder="1">
      <alignment vertical="center"/>
    </xf>
    <xf numFmtId="180" fontId="12" fillId="2" borderId="74"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72" xfId="1" applyFont="1" applyFill="1" applyBorder="1">
      <alignment vertical="center"/>
    </xf>
    <xf numFmtId="0" fontId="19" fillId="2" borderId="1" xfId="1" applyFont="1" applyFill="1" applyBorder="1">
      <alignment vertical="center"/>
    </xf>
    <xf numFmtId="0" fontId="19" fillId="2" borderId="73" xfId="1" applyFont="1" applyFill="1" applyBorder="1">
      <alignment vertical="center"/>
    </xf>
    <xf numFmtId="9" fontId="19" fillId="2" borderId="58" xfId="3" applyFont="1" applyFill="1" applyBorder="1">
      <alignment vertical="center"/>
    </xf>
    <xf numFmtId="9" fontId="19" fillId="2" borderId="72" xfId="3" applyFont="1" applyFill="1" applyBorder="1">
      <alignment vertical="center"/>
    </xf>
    <xf numFmtId="9" fontId="19" fillId="2" borderId="74"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5" xfId="1" applyFont="1" applyFill="1" applyBorder="1">
      <alignment vertical="center"/>
    </xf>
    <xf numFmtId="0" fontId="8" fillId="7" borderId="76" xfId="1" applyFont="1" applyFill="1" applyBorder="1">
      <alignment vertical="center"/>
    </xf>
    <xf numFmtId="0" fontId="8" fillId="7" borderId="77" xfId="1" applyFont="1" applyFill="1" applyBorder="1">
      <alignment vertical="center"/>
    </xf>
    <xf numFmtId="180" fontId="8" fillId="7" borderId="79" xfId="2" applyNumberFormat="1" applyFont="1" applyFill="1" applyBorder="1">
      <alignment vertical="center"/>
    </xf>
    <xf numFmtId="180" fontId="8" fillId="7" borderId="80" xfId="2" applyNumberFormat="1" applyFont="1" applyFill="1" applyBorder="1">
      <alignment vertical="center"/>
    </xf>
    <xf numFmtId="180" fontId="8" fillId="7" borderId="81" xfId="2" applyNumberFormat="1" applyFont="1" applyFill="1" applyBorder="1">
      <alignment vertical="center"/>
    </xf>
    <xf numFmtId="180" fontId="8" fillId="7" borderId="76" xfId="2" applyNumberFormat="1" applyFont="1" applyFill="1" applyBorder="1">
      <alignment vertical="center"/>
    </xf>
    <xf numFmtId="178" fontId="19" fillId="2" borderId="58" xfId="3" applyNumberFormat="1" applyFont="1" applyFill="1" applyBorder="1">
      <alignment vertical="center"/>
    </xf>
    <xf numFmtId="178" fontId="19" fillId="2" borderId="72" xfId="3" applyNumberFormat="1" applyFont="1" applyFill="1" applyBorder="1">
      <alignment vertical="center"/>
    </xf>
    <xf numFmtId="178" fontId="19" fillId="2" borderId="74"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91"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92" xfId="2" applyNumberFormat="1" applyFont="1" applyFill="1" applyBorder="1">
      <alignment vertical="center"/>
    </xf>
    <xf numFmtId="0" fontId="12" fillId="2" borderId="93" xfId="1" applyFont="1" applyFill="1" applyBorder="1">
      <alignment vertical="center"/>
    </xf>
    <xf numFmtId="0" fontId="12" fillId="2" borderId="94" xfId="1" applyFont="1" applyFill="1" applyBorder="1">
      <alignment vertical="center"/>
    </xf>
    <xf numFmtId="181" fontId="12" fillId="2" borderId="69" xfId="2" applyNumberFormat="1" applyFont="1" applyFill="1" applyBorder="1">
      <alignment vertical="center"/>
    </xf>
    <xf numFmtId="181" fontId="12" fillId="2" borderId="95" xfId="2" applyNumberFormat="1" applyFont="1" applyFill="1" applyBorder="1">
      <alignment vertical="center"/>
    </xf>
    <xf numFmtId="181" fontId="12" fillId="2" borderId="70" xfId="2" applyNumberFormat="1" applyFont="1" applyFill="1" applyBorder="1">
      <alignment vertical="center"/>
    </xf>
    <xf numFmtId="181" fontId="12" fillId="2" borderId="96" xfId="2" applyNumberFormat="1" applyFont="1" applyFill="1" applyBorder="1">
      <alignment vertical="center"/>
    </xf>
    <xf numFmtId="181" fontId="12" fillId="2" borderId="97" xfId="2" applyNumberFormat="1" applyFont="1" applyFill="1" applyBorder="1">
      <alignment vertical="center"/>
    </xf>
    <xf numFmtId="181" fontId="8" fillId="8" borderId="92"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0" fontId="12" fillId="2" borderId="52" xfId="1" applyFont="1" applyFill="1" applyBorder="1">
      <alignment vertical="center"/>
    </xf>
    <xf numFmtId="181" fontId="12" fillId="2" borderId="98" xfId="2" applyNumberFormat="1" applyFont="1" applyFill="1" applyBorder="1">
      <alignment vertical="center"/>
    </xf>
    <xf numFmtId="181" fontId="12" fillId="2" borderId="53" xfId="2" applyNumberFormat="1" applyFont="1" applyFill="1" applyBorder="1">
      <alignment vertical="center"/>
    </xf>
    <xf numFmtId="181" fontId="12" fillId="2" borderId="54" xfId="2" applyNumberFormat="1" applyFont="1" applyFill="1" applyBorder="1">
      <alignment vertical="center"/>
    </xf>
    <xf numFmtId="181" fontId="12" fillId="2" borderId="99" xfId="2" applyNumberFormat="1" applyFont="1" applyFill="1" applyBorder="1">
      <alignment vertical="center"/>
    </xf>
    <xf numFmtId="181" fontId="8" fillId="7" borderId="85"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92" xfId="2" applyNumberFormat="1" applyFont="1" applyFill="1" applyBorder="1">
      <alignment vertical="center"/>
    </xf>
    <xf numFmtId="181" fontId="8" fillId="7" borderId="46" xfId="2" applyNumberFormat="1" applyFont="1" applyFill="1" applyBorder="1">
      <alignment vertical="center"/>
    </xf>
    <xf numFmtId="0" fontId="25" fillId="2" borderId="0" xfId="1" applyFont="1" applyFill="1">
      <alignment vertical="center"/>
    </xf>
    <xf numFmtId="0" fontId="12" fillId="2" borderId="100" xfId="1" applyFont="1" applyFill="1" applyBorder="1">
      <alignment vertical="center"/>
    </xf>
    <xf numFmtId="0" fontId="12" fillId="8" borderId="61" xfId="1" applyFont="1" applyFill="1" applyBorder="1">
      <alignment vertical="center"/>
    </xf>
    <xf numFmtId="181" fontId="8" fillId="7" borderId="101" xfId="2" applyNumberFormat="1" applyFont="1" applyFill="1" applyBorder="1">
      <alignment vertical="center"/>
    </xf>
    <xf numFmtId="181" fontId="8" fillId="7" borderId="102" xfId="2" applyNumberFormat="1" applyFont="1" applyFill="1" applyBorder="1">
      <alignment vertical="center"/>
    </xf>
    <xf numFmtId="0" fontId="12" fillId="2" borderId="70" xfId="1" applyFont="1" applyFill="1" applyBorder="1">
      <alignment vertical="center"/>
    </xf>
    <xf numFmtId="0" fontId="12" fillId="7" borderId="76" xfId="1" applyFont="1" applyFill="1" applyBorder="1">
      <alignment vertical="center"/>
    </xf>
    <xf numFmtId="181" fontId="8" fillId="7" borderId="103" xfId="1" applyNumberFormat="1" applyFont="1" applyFill="1" applyBorder="1">
      <alignment vertical="center"/>
    </xf>
    <xf numFmtId="181" fontId="8" fillId="7" borderId="78" xfId="1" applyNumberFormat="1" applyFont="1" applyFill="1" applyBorder="1">
      <alignment vertical="center"/>
    </xf>
    <xf numFmtId="181" fontId="8" fillId="7" borderId="79" xfId="1" applyNumberFormat="1" applyFont="1" applyFill="1" applyBorder="1">
      <alignment vertical="center"/>
    </xf>
    <xf numFmtId="181" fontId="8" fillId="7" borderId="83" xfId="1" applyNumberFormat="1" applyFont="1" applyFill="1" applyBorder="1">
      <alignment vertical="center"/>
    </xf>
    <xf numFmtId="180" fontId="8" fillId="7" borderId="104" xfId="2" applyNumberFormat="1" applyFont="1" applyFill="1" applyBorder="1">
      <alignment vertical="center"/>
    </xf>
    <xf numFmtId="180" fontId="8" fillId="9" borderId="79" xfId="2" applyNumberFormat="1" applyFont="1" applyFill="1" applyBorder="1">
      <alignment vertical="center"/>
    </xf>
    <xf numFmtId="180" fontId="8" fillId="9" borderId="80" xfId="2" applyNumberFormat="1" applyFont="1" applyFill="1" applyBorder="1">
      <alignment vertical="center"/>
    </xf>
    <xf numFmtId="180" fontId="8" fillId="9" borderId="104" xfId="2" applyNumberFormat="1" applyFont="1" applyFill="1" applyBorder="1">
      <alignment vertical="center"/>
    </xf>
    <xf numFmtId="180" fontId="8" fillId="9" borderId="76"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8" xfId="1" applyFont="1" applyFill="1" applyBorder="1" applyAlignment="1">
      <alignment horizontal="center" vertical="center"/>
    </xf>
    <xf numFmtId="0" fontId="10" fillId="5" borderId="109"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12" xfId="1" applyFont="1" applyFill="1" applyBorder="1">
      <alignment vertical="center"/>
    </xf>
    <xf numFmtId="181" fontId="8" fillId="7" borderId="81" xfId="2" applyNumberFormat="1" applyFont="1" applyFill="1" applyBorder="1">
      <alignment vertical="center"/>
    </xf>
    <xf numFmtId="181" fontId="8" fillId="7" borderId="76" xfId="2" applyNumberFormat="1" applyFont="1" applyFill="1" applyBorder="1">
      <alignment vertical="center"/>
    </xf>
    <xf numFmtId="181" fontId="8" fillId="7" borderId="79" xfId="2" applyNumberFormat="1" applyFont="1" applyFill="1" applyBorder="1">
      <alignment vertical="center"/>
    </xf>
    <xf numFmtId="181" fontId="8" fillId="7" borderId="80" xfId="2" applyNumberFormat="1" applyFont="1" applyFill="1" applyBorder="1">
      <alignment vertical="center"/>
    </xf>
    <xf numFmtId="181" fontId="8" fillId="7" borderId="113" xfId="2" applyNumberFormat="1" applyFont="1" applyFill="1" applyBorder="1">
      <alignment vertical="center"/>
    </xf>
    <xf numFmtId="181" fontId="12" fillId="2" borderId="114" xfId="2" applyNumberFormat="1" applyFont="1" applyFill="1" applyBorder="1">
      <alignment vertical="center"/>
    </xf>
    <xf numFmtId="181" fontId="8" fillId="7" borderId="115" xfId="1" applyNumberFormat="1" applyFont="1" applyFill="1" applyBorder="1">
      <alignment vertical="center"/>
    </xf>
    <xf numFmtId="3" fontId="11" fillId="4" borderId="0" xfId="3" applyNumberFormat="1" applyFont="1" applyFill="1" applyBorder="1" applyAlignment="1">
      <alignment vertical="center"/>
    </xf>
    <xf numFmtId="177" fontId="8" fillId="7" borderId="24" xfId="3" applyNumberFormat="1" applyFont="1" applyFill="1" applyBorder="1" applyAlignment="1">
      <alignment horizontal="right" vertical="center" shrinkToFit="1"/>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177" fontId="8" fillId="7" borderId="85" xfId="3" applyNumberFormat="1" applyFont="1" applyFill="1" applyBorder="1" applyAlignment="1">
      <alignment horizontal="right" vertical="center" shrinkToFit="1"/>
    </xf>
    <xf numFmtId="177" fontId="12" fillId="2" borderId="33"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7" fontId="8" fillId="7" borderId="110" xfId="3" applyNumberFormat="1" applyFont="1" applyFill="1" applyBorder="1" applyAlignment="1">
      <alignment horizontal="right" vertical="center" shrinkToFit="1"/>
    </xf>
    <xf numFmtId="177" fontId="8" fillId="7" borderId="48" xfId="3" applyNumberFormat="1" applyFont="1" applyFill="1" applyBorder="1" applyAlignment="1">
      <alignment horizontal="right" vertical="center" shrinkToFit="1"/>
    </xf>
    <xf numFmtId="177" fontId="12" fillId="8" borderId="24"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2" borderId="65"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7" fontId="12" fillId="8" borderId="69" xfId="3" applyNumberFormat="1" applyFont="1" applyFill="1" applyBorder="1" applyAlignment="1">
      <alignment horizontal="right" vertical="center" shrinkToFit="1"/>
    </xf>
    <xf numFmtId="177" fontId="8" fillId="7" borderId="82"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105" xfId="3" applyNumberFormat="1" applyFont="1" applyFill="1" applyBorder="1" applyAlignment="1">
      <alignment horizontal="right" vertical="center" shrinkToFit="1"/>
    </xf>
    <xf numFmtId="177" fontId="8" fillId="7" borderId="106" xfId="3" applyNumberFormat="1" applyFont="1" applyFill="1" applyBorder="1" applyAlignment="1">
      <alignment horizontal="right" vertical="center" shrinkToFit="1"/>
    </xf>
    <xf numFmtId="177" fontId="8" fillId="7" borderId="107"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6"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9" fontId="19" fillId="2" borderId="58" xfId="3" applyNumberFormat="1" applyFont="1" applyFill="1" applyBorder="1" applyAlignment="1">
      <alignment horizontal="right" vertical="center" shrinkToFit="1"/>
    </xf>
    <xf numFmtId="179" fontId="19" fillId="2" borderId="72" xfId="3" applyNumberFormat="1" applyFont="1" applyFill="1" applyBorder="1" applyAlignment="1">
      <alignment horizontal="right" vertical="center" shrinkToFit="1"/>
    </xf>
    <xf numFmtId="179" fontId="19" fillId="2" borderId="59"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61"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6" xfId="3" applyNumberFormat="1" applyFont="1" applyFill="1" applyBorder="1" applyAlignment="1">
      <alignment horizontal="right" vertical="center" shrinkToFit="1"/>
    </xf>
    <xf numFmtId="177" fontId="12" fillId="8" borderId="70" xfId="3" applyNumberFormat="1" applyFont="1" applyFill="1" applyBorder="1" applyAlignment="1">
      <alignment horizontal="right" vertical="center" shrinkToFit="1"/>
    </xf>
    <xf numFmtId="177" fontId="12" fillId="8" borderId="100" xfId="3" applyNumberFormat="1" applyFont="1" applyFill="1" applyBorder="1" applyAlignment="1">
      <alignment horizontal="right" vertical="center" shrinkToFit="1"/>
    </xf>
    <xf numFmtId="177" fontId="12" fillId="8" borderId="71"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3" xfId="3" applyNumberFormat="1" applyFont="1" applyFill="1" applyBorder="1" applyAlignment="1">
      <alignment horizontal="right" vertical="center" shrinkToFit="1"/>
    </xf>
    <xf numFmtId="181" fontId="12" fillId="2" borderId="31" xfId="2" applyNumberFormat="1" applyFont="1" applyFill="1" applyBorder="1">
      <alignment vertical="center"/>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3" xfId="1" applyFont="1" applyFill="1" applyBorder="1">
      <alignment vertical="center"/>
    </xf>
    <xf numFmtId="181" fontId="12" fillId="7" borderId="74" xfId="2" applyNumberFormat="1" applyFont="1" applyFill="1" applyBorder="1">
      <alignment vertical="center"/>
    </xf>
    <xf numFmtId="181" fontId="12" fillId="7" borderId="1" xfId="2" applyNumberFormat="1" applyFont="1" applyFill="1" applyBorder="1">
      <alignment vertical="center"/>
    </xf>
    <xf numFmtId="181" fontId="12" fillId="7" borderId="58" xfId="2" applyNumberFormat="1" applyFont="1" applyFill="1" applyBorder="1">
      <alignment vertical="center"/>
    </xf>
    <xf numFmtId="181" fontId="12" fillId="7" borderId="72" xfId="2" applyNumberFormat="1" applyFont="1" applyFill="1" applyBorder="1">
      <alignment vertical="center"/>
    </xf>
    <xf numFmtId="177" fontId="8" fillId="7" borderId="89" xfId="3" applyNumberFormat="1" applyFont="1" applyFill="1" applyBorder="1" applyAlignment="1">
      <alignment horizontal="right" vertical="center" shrinkToFit="1"/>
    </xf>
    <xf numFmtId="177" fontId="8" fillId="7" borderId="111" xfId="3" applyNumberFormat="1" applyFont="1" applyFill="1" applyBorder="1" applyAlignment="1">
      <alignment horizontal="right" vertical="center" shrinkToFit="1"/>
    </xf>
    <xf numFmtId="177" fontId="8" fillId="7" borderId="90"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7" xfId="2" applyNumberFormat="1" applyFont="1" applyFill="1" applyBorder="1">
      <alignment vertical="center"/>
    </xf>
    <xf numFmtId="181" fontId="12" fillId="2" borderId="100" xfId="2" applyNumberFormat="1" applyFont="1" applyFill="1" applyBorder="1">
      <alignment vertical="center"/>
    </xf>
    <xf numFmtId="181" fontId="8" fillId="7" borderId="75" xfId="1" applyNumberFormat="1" applyFont="1" applyFill="1" applyBorder="1">
      <alignment vertical="center"/>
    </xf>
    <xf numFmtId="177" fontId="8" fillId="7" borderId="87" xfId="3" applyNumberFormat="1" applyFont="1" applyFill="1" applyBorder="1" applyAlignment="1">
      <alignment horizontal="right" vertical="center" shrinkToFit="1"/>
    </xf>
    <xf numFmtId="177" fontId="8" fillId="7" borderId="88" xfId="3" applyNumberFormat="1" applyFont="1" applyFill="1" applyBorder="1" applyAlignment="1">
      <alignment horizontal="right" vertical="center" shrinkToFit="1"/>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94" xfId="2" applyNumberFormat="1" applyFont="1" applyFill="1" applyBorder="1">
      <alignment vertical="center"/>
    </xf>
    <xf numFmtId="181" fontId="8" fillId="7" borderId="116" xfId="2" applyNumberFormat="1" applyFont="1" applyFill="1" applyBorder="1">
      <alignment vertical="center"/>
    </xf>
    <xf numFmtId="181" fontId="12" fillId="2" borderId="93" xfId="2" applyNumberFormat="1" applyFont="1" applyFill="1" applyBorder="1">
      <alignment vertical="center"/>
    </xf>
    <xf numFmtId="181" fontId="8" fillId="7" borderId="77" xfId="1" applyNumberFormat="1" applyFont="1" applyFill="1" applyBorder="1">
      <alignment vertical="center"/>
    </xf>
    <xf numFmtId="0" fontId="0" fillId="2" borderId="0" xfId="1" applyFont="1" applyFill="1">
      <alignment vertical="center"/>
    </xf>
    <xf numFmtId="181" fontId="8" fillId="7" borderId="60" xfId="2" applyNumberFormat="1" applyFont="1" applyFill="1" applyBorder="1">
      <alignment vertical="center"/>
    </xf>
    <xf numFmtId="182" fontId="0" fillId="2" borderId="0" xfId="1" applyNumberFormat="1" applyFont="1" applyFill="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N56"/>
  <sheetViews>
    <sheetView view="pageBreakPreview" zoomScale="85" zoomScaleNormal="70" zoomScaleSheetLayoutView="85" workbookViewId="0">
      <pane xSplit="5" ySplit="4" topLeftCell="F5" activePane="bottomRight" state="frozen"/>
      <selection pane="topRight" activeCell="J1" sqref="J1"/>
      <selection pane="bottomLeft" activeCell="A6" sqref="A6"/>
      <selection pane="bottomRight" activeCell="AP25" sqref="AP25"/>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4" width="10" style="5" hidden="1" customWidth="1" outlineLevel="1"/>
    <col min="25" max="25" width="10" style="5" customWidth="1" collapsed="1"/>
    <col min="26" max="39" width="10" style="5" customWidth="1"/>
    <col min="40" max="40" width="3.08203125" style="5" customWidth="1"/>
    <col min="41" max="16384" width="8.58203125" style="5"/>
  </cols>
  <sheetData>
    <row r="1" spans="1:39" ht="28.4"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4"/>
      <c r="AI1" s="4"/>
      <c r="AJ1" s="4"/>
      <c r="AK1" s="4"/>
      <c r="AL1" s="4"/>
      <c r="AM1" s="4"/>
    </row>
    <row r="2" spans="1:39" ht="28.4"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5"/>
      <c r="AH2" s="215"/>
      <c r="AI2" s="213"/>
      <c r="AJ2" s="213"/>
      <c r="AK2" s="213"/>
      <c r="AL2" s="213"/>
      <c r="AM2" s="213"/>
    </row>
    <row r="3" spans="1:39"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334" t="s">
        <v>119</v>
      </c>
      <c r="AH3" s="335"/>
      <c r="AI3" s="10">
        <v>2019</v>
      </c>
      <c r="AJ3" s="217">
        <v>2020</v>
      </c>
      <c r="AK3" s="217">
        <v>2021</v>
      </c>
      <c r="AL3" s="217">
        <v>2022</v>
      </c>
      <c r="AM3" s="11">
        <v>2023</v>
      </c>
    </row>
    <row r="4" spans="1:39" ht="17.5" thickBot="1" x14ac:dyDescent="0.5">
      <c r="B4" s="331" t="s">
        <v>24</v>
      </c>
      <c r="C4" s="332"/>
      <c r="D4" s="332"/>
      <c r="E4" s="333"/>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108</v>
      </c>
      <c r="AC4" s="18" t="s">
        <v>109</v>
      </c>
      <c r="AD4" s="18" t="s">
        <v>116</v>
      </c>
      <c r="AE4" s="15">
        <v>2023</v>
      </c>
      <c r="AF4" s="16" t="s">
        <v>119</v>
      </c>
      <c r="AG4" s="19" t="s">
        <v>10</v>
      </c>
      <c r="AH4" s="20" t="s">
        <v>11</v>
      </c>
      <c r="AI4" s="21" t="s">
        <v>11</v>
      </c>
      <c r="AJ4" s="218" t="s">
        <v>11</v>
      </c>
      <c r="AK4" s="218" t="s">
        <v>11</v>
      </c>
      <c r="AL4" s="218" t="s">
        <v>11</v>
      </c>
      <c r="AM4" s="22" t="s">
        <v>11</v>
      </c>
    </row>
    <row r="5" spans="1:39"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232">
        <f>IFERROR(IF(AD5&lt;0,-(AF5/AD5-1),(AF5/AD5-1)),"-")</f>
        <v>0.24572734729308854</v>
      </c>
      <c r="AH5" s="233">
        <f>IFERROR(IF(AA5&lt;0,-(AF5/AA5-1),(AF5/AA5-1)),"-")</f>
        <v>0.2361458615884644</v>
      </c>
      <c r="AI5" s="262">
        <f>IFERROR(IF(F5&lt;0,-(K5/F5-1),(K5/F5)-1),"-")</f>
        <v>-2.9065603813429486E-2</v>
      </c>
      <c r="AJ5" s="263">
        <f>IFERROR(IF(K5&lt;0,-(P5/K5-1),(P5/K5-1)),"-")</f>
        <v>0.53605462713781571</v>
      </c>
      <c r="AK5" s="263">
        <f>IFERROR(IF(P5&lt;0,-(U5/P5-1),(U5/P5-1)),"-")</f>
        <v>0.12866397269034557</v>
      </c>
      <c r="AL5" s="263">
        <f>IFERROR(IF(U5&lt;0,-(Z5/U5-1),(Z5/U5-1)),"-")</f>
        <v>-1.6620622216426795E-2</v>
      </c>
      <c r="AM5" s="264">
        <f>IFERROR(IF(Z5&lt;0,-(AE5/Z5-1),(AE5/Z5-1)),"-")</f>
        <v>3.0506795518113972E-2</v>
      </c>
    </row>
    <row r="6" spans="1:39"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9">
        <v>665908.74666499998</v>
      </c>
      <c r="AG6" s="234">
        <f>IFERROR(IF(AD6&lt;0,-(AF6/AD6-1),(AF6/AD6-1)),"-")</f>
        <v>0.24572734729308854</v>
      </c>
      <c r="AH6" s="235">
        <f>IFERROR(IF(AA6&lt;0,-(AF6/AA6-1),(AF6/AA6-1)),"-")</f>
        <v>0.23614586158846484</v>
      </c>
      <c r="AI6" s="265">
        <f>IFERROR(IF(F6&lt;0,-(K6/F6-1),(K6/F6)-1),"-")</f>
        <v>-2.9065215042771042E-2</v>
      </c>
      <c r="AJ6" s="266">
        <f>IFERROR(IF(K6&lt;0,-(P6/K6-1),(P6/K6-1)),"-")</f>
        <v>0.53605540888605674</v>
      </c>
      <c r="AK6" s="266">
        <f>IFERROR(IF(P6&lt;0,-(U6/P6-1),(U6/P6-1)),"-")</f>
        <v>0.12866391770133156</v>
      </c>
      <c r="AL6" s="266">
        <f>IFERROR(IF(U6&lt;0,-(Z6/U6-1),(Z6/U6-1)),"-")</f>
        <v>-1.6620622216426795E-2</v>
      </c>
      <c r="AM6" s="267">
        <f>IFERROR(IF(Z6&lt;0,-(AE6/Z6-1),(AE6/Z6-1)),"-")</f>
        <v>3.050679551811375E-2</v>
      </c>
    </row>
    <row r="7" spans="1:39"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45">
        <v>243685.117073</v>
      </c>
      <c r="AG7" s="236">
        <f>IFERROR(IF(AD7&lt;0,-(AF7/AD7-1),(AF7/AD7-1)),"-")</f>
        <v>0.45843676281272927</v>
      </c>
      <c r="AH7" s="237">
        <f>IFERROR(IF(AA7&lt;0,-(AF7/AA7-1),(AF7/AA7-1)),"-")</f>
        <v>0.3651843280462248</v>
      </c>
      <c r="AI7" s="268">
        <f>IFERROR(IF(F7&lt;0,-(K7/F7-1),(K7/F7)-1),"-")</f>
        <v>-0.51172225278652594</v>
      </c>
      <c r="AJ7" s="269">
        <f>IFERROR(IF(K7&lt;0,-(P7/K7-1),(P7/K7-1)),"-")</f>
        <v>-0.41246101911449629</v>
      </c>
      <c r="AK7" s="269">
        <f>IFERROR(IF(P7&lt;0,-(U7/P7-1),(U7/P7-1)),"-")</f>
        <v>0.50414677179604306</v>
      </c>
      <c r="AL7" s="269">
        <f>IFERROR(IF(U7&lt;0,-(Z7/U7-1),(Z7/U7-1)),"-")</f>
        <v>0.16697623386344618</v>
      </c>
      <c r="AM7" s="270">
        <f>IFERROR(IF(Z7&lt;0,-(AE7/Z7-1),(AE7/Z7-1)),"-")</f>
        <v>0.25574845219916775</v>
      </c>
    </row>
    <row r="8" spans="1:39" s="54" customFormat="1" outlineLevel="1" x14ac:dyDescent="0.45">
      <c r="A8" s="23"/>
      <c r="B8" s="46"/>
      <c r="C8" s="47" t="s">
        <v>12</v>
      </c>
      <c r="D8" s="48"/>
      <c r="E8" s="49"/>
      <c r="F8" s="52">
        <f t="shared" ref="F8:U8" si="1">F7/F$6</f>
        <v>0.82441499491532844</v>
      </c>
      <c r="G8" s="53">
        <f t="shared" si="1"/>
        <v>0.62187901663034018</v>
      </c>
      <c r="H8" s="50">
        <f t="shared" si="1"/>
        <v>0.47551846851328616</v>
      </c>
      <c r="I8" s="50">
        <f t="shared" si="1"/>
        <v>0.44012760981098581</v>
      </c>
      <c r="J8" s="51">
        <f t="shared" si="1"/>
        <v>0.23429939482258652</v>
      </c>
      <c r="K8" s="52">
        <f t="shared" si="1"/>
        <v>0.41459375307477203</v>
      </c>
      <c r="L8" s="53">
        <f t="shared" si="1"/>
        <v>0.1378323763068306</v>
      </c>
      <c r="M8" s="50">
        <f t="shared" si="1"/>
        <v>0.16752540488847223</v>
      </c>
      <c r="N8" s="50">
        <f t="shared" si="1"/>
        <v>0.16674737422035776</v>
      </c>
      <c r="O8" s="51">
        <f t="shared" si="1"/>
        <v>0.16989189375205307</v>
      </c>
      <c r="P8" s="52">
        <f t="shared" si="1"/>
        <v>0.1585815132409179</v>
      </c>
      <c r="Q8" s="53">
        <f t="shared" si="1"/>
        <v>0.14333611317621353</v>
      </c>
      <c r="R8" s="50">
        <f t="shared" si="1"/>
        <v>0.19284723028843911</v>
      </c>
      <c r="S8" s="51">
        <f t="shared" si="1"/>
        <v>0.24810589643058675</v>
      </c>
      <c r="T8" s="51">
        <f t="shared" si="1"/>
        <v>0.25788845559622414</v>
      </c>
      <c r="U8" s="52">
        <f t="shared" si="1"/>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53">
        <v>0.36594370969509304</v>
      </c>
      <c r="AG8" s="238">
        <f>AF8-AD8</f>
        <v>5.3371990193260999E-2</v>
      </c>
      <c r="AH8" s="239">
        <f>AF8-AA8</f>
        <v>3.4589332838663944E-2</v>
      </c>
      <c r="AI8" s="271">
        <f>K8-F8</f>
        <v>-0.40982124184055641</v>
      </c>
      <c r="AJ8" s="272">
        <f>P8-K8</f>
        <v>-0.25601223983385413</v>
      </c>
      <c r="AK8" s="272">
        <f>U8-P8</f>
        <v>5.275674916553405E-2</v>
      </c>
      <c r="AL8" s="272">
        <f>Z8-U8</f>
        <v>3.9456837741158407E-2</v>
      </c>
      <c r="AM8" s="273">
        <f>AE8-Z8</f>
        <v>5.4817206534127749E-2</v>
      </c>
    </row>
    <row r="9" spans="1:39"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45">
        <v>402291.43503499997</v>
      </c>
      <c r="AG9" s="236">
        <f>IFERROR(IF(AD9&lt;0,-(AF9/AD9-1),(AF9/AD9-1)),"-")</f>
        <v>0.17388128621921428</v>
      </c>
      <c r="AH9" s="237">
        <f>IFERROR(IF(AA9&lt;0,-(AF9/AA9-1),(AF9/AA9-1)),"-")</f>
        <v>0.1553825111046736</v>
      </c>
      <c r="AI9" s="268">
        <f>IFERROR(IF(F9&lt;0,-(K9/F9-1),(K9/F9)-1),"-")</f>
        <v>4.2025076277650646</v>
      </c>
      <c r="AJ9" s="269">
        <f>IFERROR(IF(K9&lt;0,-(P9/K9-1),(P9/K9-1)),"-")</f>
        <v>1.4583470023220482</v>
      </c>
      <c r="AK9" s="269">
        <f>IFERROR(IF(P9&lt;0,-(U9/P9-1),(U9/P9-1)),"-")</f>
        <v>5.6496141109462661E-2</v>
      </c>
      <c r="AL9" s="269">
        <f>IFERROR(IF(U9&lt;0,-(Z9/U9-1),(Z9/U9-1)),"-")</f>
        <v>-0.11599272386297632</v>
      </c>
      <c r="AM9" s="270">
        <f>IFERROR(IF(Z9&lt;0,-(AE9/Z9-1),(AE9/Z9-1)),"-")</f>
        <v>-6.3493981562759982E-3</v>
      </c>
    </row>
    <row r="10" spans="1:39" outlineLevel="1" x14ac:dyDescent="0.45">
      <c r="A10" s="23"/>
      <c r="B10" s="32"/>
      <c r="C10" s="47" t="s">
        <v>12</v>
      </c>
      <c r="D10" s="12"/>
      <c r="E10" s="41"/>
      <c r="F10" s="52">
        <f t="shared" ref="F10:U10" si="2">F9/F$6</f>
        <v>9.3640098104252292E-2</v>
      </c>
      <c r="G10" s="53">
        <f t="shared" si="2"/>
        <v>0.27073395111111759</v>
      </c>
      <c r="H10" s="50">
        <f t="shared" si="2"/>
        <v>0.4416931266430712</v>
      </c>
      <c r="I10" s="50">
        <f t="shared" si="2"/>
        <v>0.41623856754928512</v>
      </c>
      <c r="J10" s="51">
        <f t="shared" si="2"/>
        <v>0.7330137828709532</v>
      </c>
      <c r="K10" s="52">
        <f t="shared" si="2"/>
        <v>0.50174670039605362</v>
      </c>
      <c r="L10" s="53">
        <f t="shared" si="2"/>
        <v>0.83384644331442115</v>
      </c>
      <c r="M10" s="50">
        <f t="shared" si="2"/>
        <v>0.791153272683491</v>
      </c>
      <c r="N10" s="50">
        <f t="shared" si="2"/>
        <v>0.79158493681244846</v>
      </c>
      <c r="O10" s="51">
        <f t="shared" si="2"/>
        <v>0.78371306033341515</v>
      </c>
      <c r="P10" s="52">
        <f t="shared" si="2"/>
        <v>0.80300976755657827</v>
      </c>
      <c r="Q10" s="53">
        <f t="shared" si="2"/>
        <v>0.82199090875194125</v>
      </c>
      <c r="R10" s="50">
        <f t="shared" si="2"/>
        <v>0.77125711323022439</v>
      </c>
      <c r="S10" s="51">
        <f t="shared" si="2"/>
        <v>0.72928120477885772</v>
      </c>
      <c r="T10" s="51">
        <f t="shared" si="2"/>
        <v>0.68466306924794462</v>
      </c>
      <c r="U10" s="52">
        <f t="shared" si="2"/>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53">
        <v>0.60412396901190057</v>
      </c>
      <c r="AG10" s="238">
        <f>AF10-AD10</f>
        <v>-3.6974716339174152E-2</v>
      </c>
      <c r="AH10" s="239">
        <f>AF10-AA10</f>
        <v>-4.2229370252728882E-2</v>
      </c>
      <c r="AI10" s="271">
        <f>K10-F10</f>
        <v>0.40810660229180135</v>
      </c>
      <c r="AJ10" s="272">
        <f>P10-K10</f>
        <v>0.30126306716052464</v>
      </c>
      <c r="AK10" s="272">
        <f>U10-P10</f>
        <v>-5.1345160058042127E-2</v>
      </c>
      <c r="AL10" s="272">
        <f>Z10-U10</f>
        <v>-7.5956943442124225E-2</v>
      </c>
      <c r="AM10" s="273">
        <f>AE10-Z10</f>
        <v>-2.4166762065078395E-2</v>
      </c>
    </row>
    <row r="11" spans="1:39"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45">
        <v>11472.701932</v>
      </c>
      <c r="AG11" s="236">
        <f>IFERROR(IF(AD11&lt;0,-(AF11/AD11-1),(AF11/AD11-1)),"-")</f>
        <v>-0.34012367877126004</v>
      </c>
      <c r="AH11" s="237">
        <f>IFERROR(IF(AA11&lt;0,-(AF11/AA11-1),(AF11/AA11-1)),"-")</f>
        <v>0.58547680057269913</v>
      </c>
      <c r="AI11" s="268">
        <f>IFERROR(IF(F11&lt;0,-(K11/F11-1),(K11/F11)-1),"-")</f>
        <v>-2.3664679401387057E-2</v>
      </c>
      <c r="AJ11" s="269">
        <f>IFERROR(IF(K11&lt;0,-(P11/K11-1),(P11/K11-1)),"-")</f>
        <v>-0.63238831079818059</v>
      </c>
      <c r="AK11" s="269">
        <f>IFERROR(IF(P11&lt;0,-(U11/P11-1),(U11/P11-1)),"-")</f>
        <v>-0.33449647110071523</v>
      </c>
      <c r="AL11" s="269">
        <f>IFERROR(IF(U11&lt;0,-(Z11/U11-1),(Z11/U11-1)),"-")</f>
        <v>4.3016937917557279</v>
      </c>
      <c r="AM11" s="270">
        <f>IFERROR(IF(Z11&lt;0,-(AE11/Z11-1),(AE11/Z11-1)),"-")</f>
        <v>-0.46509624264703131</v>
      </c>
    </row>
    <row r="12" spans="1:39" outlineLevel="1" x14ac:dyDescent="0.45">
      <c r="A12" s="23"/>
      <c r="B12" s="32"/>
      <c r="C12" s="47" t="s">
        <v>12</v>
      </c>
      <c r="D12" s="12"/>
      <c r="E12" s="41"/>
      <c r="F12" s="52">
        <f t="shared" ref="F12:U12" si="3">F11/F$6</f>
        <v>7.3381766430096251E-2</v>
      </c>
      <c r="G12" s="53">
        <f t="shared" si="3"/>
        <v>0.10121236543532323</v>
      </c>
      <c r="H12" s="50">
        <f t="shared" si="3"/>
        <v>6.4956748426433286E-2</v>
      </c>
      <c r="I12" s="50">
        <f t="shared" si="3"/>
        <v>0.13780004932770637</v>
      </c>
      <c r="J12" s="51">
        <f t="shared" si="3"/>
        <v>2.2020293521472247E-2</v>
      </c>
      <c r="K12" s="52">
        <f t="shared" si="3"/>
        <v>7.3789930656132208E-2</v>
      </c>
      <c r="L12" s="53">
        <f t="shared" si="3"/>
        <v>2.1716869841599991E-2</v>
      </c>
      <c r="M12" s="50">
        <f t="shared" si="3"/>
        <v>1.8053716953391096E-2</v>
      </c>
      <c r="N12" s="50">
        <f t="shared" si="3"/>
        <v>8.8504365690607531E-3</v>
      </c>
      <c r="O12" s="51">
        <f t="shared" si="3"/>
        <v>2.0340162185674384E-2</v>
      </c>
      <c r="P12" s="52">
        <f t="shared" si="3"/>
        <v>1.7659545936729987E-2</v>
      </c>
      <c r="Q12" s="53">
        <f t="shared" si="3"/>
        <v>8.7211519017414158E-3</v>
      </c>
      <c r="R12" s="50">
        <f t="shared" si="3"/>
        <v>8.7760375365196954E-3</v>
      </c>
      <c r="S12" s="51">
        <f t="shared" si="3"/>
        <v>9.5625033263622931E-3</v>
      </c>
      <c r="T12" s="51">
        <f t="shared" si="3"/>
        <v>1.5093597964967035E-2</v>
      </c>
      <c r="U12" s="52">
        <f t="shared" si="3"/>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53">
        <v>1.7228639794052134E-2</v>
      </c>
      <c r="AG12" s="238">
        <f>AF12-AD12</f>
        <v>-1.5295921336052495E-2</v>
      </c>
      <c r="AH12" s="239">
        <f>AF12-AA12</f>
        <v>3.7960170180373533E-3</v>
      </c>
      <c r="AI12" s="271">
        <f>K12-F12</f>
        <v>4.0816422603595637E-4</v>
      </c>
      <c r="AJ12" s="272">
        <f>P12-K12</f>
        <v>-5.6130384719402224E-2</v>
      </c>
      <c r="AK12" s="272">
        <f>U12-P12</f>
        <v>-7.2468004282279699E-3</v>
      </c>
      <c r="AL12" s="272">
        <f>Z12-U12</f>
        <v>4.5725495199762364E-2</v>
      </c>
      <c r="AM12" s="273">
        <f>AE12-Z12</f>
        <v>-2.6998640642902007E-2</v>
      </c>
    </row>
    <row r="13" spans="1:39"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45">
        <v>8459.4926250000008</v>
      </c>
      <c r="AG13" s="236">
        <f>IFERROR(IF(AD13&lt;0,-(AF13/AD13-1),(AF13/AD13-1)),"-")</f>
        <v>0.14634440125781745</v>
      </c>
      <c r="AH13" s="237">
        <f>IFERROR(IF(AA13&lt;0,-(AF13/AA13-1),(AF13/AA13-1)),"-")</f>
        <v>0.77248352159688993</v>
      </c>
      <c r="AI13" s="268">
        <f>IFERROR(IF(F13&lt;0,-(K13/F13-1),(K13/F13)-1),"-")</f>
        <v>0.11906996142216664</v>
      </c>
      <c r="AJ13" s="269">
        <f>IFERROR(IF(K13&lt;0,-(P13/K13-1),(P13/K13-1)),"-")</f>
        <v>2.2292928351812167</v>
      </c>
      <c r="AK13" s="269">
        <f>IFERROR(IF(P13&lt;0,-(U13/P13-1),(U13/P13-1)),"-")</f>
        <v>0.44607379160415461</v>
      </c>
      <c r="AL13" s="269">
        <f>IFERROR(IF(U13&lt;0,-(Z13/U13-1),(Z13/U13-1)),"-")</f>
        <v>-0.35787575850199749</v>
      </c>
      <c r="AM13" s="270">
        <f>IFERROR(IF(Z13&lt;0,-(AE13/Z13-1),(AE13/Z13-1)),"-")</f>
        <v>-0.18628044589354553</v>
      </c>
    </row>
    <row r="14" spans="1:39" outlineLevel="1" x14ac:dyDescent="0.45">
      <c r="A14" s="23"/>
      <c r="B14" s="32"/>
      <c r="C14" s="55" t="s">
        <v>12</v>
      </c>
      <c r="D14" s="12"/>
      <c r="E14" s="41"/>
      <c r="F14" s="52">
        <f t="shared" ref="F14:U14" si="4">F13/F$6</f>
        <v>8.5631405503230704E-3</v>
      </c>
      <c r="G14" s="53">
        <f t="shared" si="4"/>
        <v>6.1746668232190048E-3</v>
      </c>
      <c r="H14" s="50">
        <f t="shared" si="4"/>
        <v>1.7831656417209525E-2</v>
      </c>
      <c r="I14" s="50">
        <f t="shared" si="4"/>
        <v>5.833773312022744E-3</v>
      </c>
      <c r="J14" s="51">
        <f t="shared" si="4"/>
        <v>1.0666528784988047E-2</v>
      </c>
      <c r="K14" s="52">
        <f t="shared" si="4"/>
        <v>9.8696158730421455E-3</v>
      </c>
      <c r="L14" s="53">
        <f t="shared" si="4"/>
        <v>6.6043105371481467E-3</v>
      </c>
      <c r="M14" s="50">
        <f t="shared" si="4"/>
        <v>2.3267605474645597E-2</v>
      </c>
      <c r="N14" s="50">
        <f t="shared" si="4"/>
        <v>3.2817252398133004E-2</v>
      </c>
      <c r="O14" s="51">
        <f t="shared" si="4"/>
        <v>2.6054883728857409E-2</v>
      </c>
      <c r="P14" s="52">
        <f t="shared" si="4"/>
        <v>2.0749173265773801E-2</v>
      </c>
      <c r="Q14" s="53">
        <f t="shared" si="4"/>
        <v>2.6197842196370599E-2</v>
      </c>
      <c r="R14" s="50">
        <f t="shared" si="4"/>
        <v>2.7119618944816893E-2</v>
      </c>
      <c r="S14" s="51">
        <f t="shared" si="4"/>
        <v>1.3050395464193306E-2</v>
      </c>
      <c r="T14" s="51">
        <f t="shared" si="4"/>
        <v>4.2354877190864192E-2</v>
      </c>
      <c r="U14" s="52">
        <f t="shared" si="4"/>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53">
        <v>1.2703681498954292E-2</v>
      </c>
      <c r="AG14" s="238">
        <f>AF14-AD14</f>
        <v>-1.1013525180343254E-3</v>
      </c>
      <c r="AH14" s="239">
        <f>AF14-AA14</f>
        <v>3.8440203960277142E-3</v>
      </c>
      <c r="AI14" s="271">
        <f>K14-F14</f>
        <v>1.3064753227190751E-3</v>
      </c>
      <c r="AJ14" s="272">
        <f>P14-K14</f>
        <v>1.0879557392731656E-2</v>
      </c>
      <c r="AK14" s="272">
        <f>U14-P14</f>
        <v>5.8352113207360314E-3</v>
      </c>
      <c r="AL14" s="272">
        <f>Z14-U14</f>
        <v>-9.2253894987963242E-3</v>
      </c>
      <c r="AM14" s="273">
        <f>AE14-Z14</f>
        <v>-3.6518038261474112E-3</v>
      </c>
    </row>
    <row r="15" spans="1:39" x14ac:dyDescent="0.45">
      <c r="A15" s="23"/>
      <c r="B15" s="32"/>
      <c r="C15" s="33" t="s">
        <v>30</v>
      </c>
      <c r="D15" s="34"/>
      <c r="E15" s="35"/>
      <c r="F15" s="38">
        <f t="shared" ref="F15:P15" si="5">F16+F18+F20+F22</f>
        <v>1120033.9640000002</v>
      </c>
      <c r="G15" s="39">
        <f t="shared" si="5"/>
        <v>255650.39300000001</v>
      </c>
      <c r="H15" s="36">
        <f t="shared" si="5"/>
        <v>199456.90600000002</v>
      </c>
      <c r="I15" s="36">
        <f t="shared" si="5"/>
        <v>237424.37800000003</v>
      </c>
      <c r="J15" s="37">
        <f t="shared" si="5"/>
        <v>394947.82299999997</v>
      </c>
      <c r="K15" s="38">
        <f t="shared" si="5"/>
        <v>1087479.5</v>
      </c>
      <c r="L15" s="39">
        <f t="shared" si="5"/>
        <v>521646.12499999994</v>
      </c>
      <c r="M15" s="36">
        <f t="shared" si="5"/>
        <v>429374.35105800012</v>
      </c>
      <c r="N15" s="36">
        <f t="shared" si="5"/>
        <v>366778.9687780033</v>
      </c>
      <c r="O15" s="37">
        <f t="shared" si="5"/>
        <v>352628.5551639967</v>
      </c>
      <c r="P15" s="38">
        <f t="shared" si="5"/>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9">
        <v>665909</v>
      </c>
      <c r="AG15" s="234">
        <f>IFERROR(IF(AD15&lt;0,-(AF15/AD15-1),(AF15/AD15-1)),"-")</f>
        <v>0.24572782188253983</v>
      </c>
      <c r="AH15" s="235">
        <f>IFERROR(IF(AA15&lt;0,-(AF15/AA15-1),(AF15/AA15-1)),"-")</f>
        <v>0.23614633186162637</v>
      </c>
      <c r="AI15" s="265">
        <f>IFERROR(IF(F15&lt;0,-(K15/F15-1),(K15/F15)-1),"-")</f>
        <v>-2.9065604299835401E-2</v>
      </c>
      <c r="AJ15" s="266">
        <f>IFERROR(IF(K15&lt;0,-(P15/K15-1),(P15/K15-1)),"-")</f>
        <v>0.53605470264037169</v>
      </c>
      <c r="AK15" s="266">
        <f>IFERROR(IF(P15&lt;0,-(U15/P15-1),(U15/P15-1)),"-")</f>
        <v>0.12866391770133179</v>
      </c>
      <c r="AL15" s="266">
        <f>IFERROR(IF(U15&lt;0,-(Z15/U15-1),(Z15/U15-1)),"-")</f>
        <v>-1.6620622216426906E-2</v>
      </c>
      <c r="AM15" s="267">
        <f>IFERROR(IF(Z15&lt;0,-(AE15/Z15-1),(AE15/Z15-1)),"-")</f>
        <v>3.0506795362775341E-2</v>
      </c>
    </row>
    <row r="16" spans="1:39"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45">
        <v>36953</v>
      </c>
      <c r="AG16" s="236">
        <f>IFERROR(IF(AD16&lt;0,-(AF16/AD16-1),(AF16/AD16-1)),"-")</f>
        <v>0.31194663298215497</v>
      </c>
      <c r="AH16" s="237">
        <f>IFERROR(IF(AA16&lt;0,-(AF16/AA16-1),(AF16/AA16-1)),"-")</f>
        <v>0.30671264124817887</v>
      </c>
      <c r="AI16" s="269">
        <f>IFERROR(IF(F16&lt;0,-(K16/F16-1),(K16/F16)-1),"-")</f>
        <v>-0.39943185672962112</v>
      </c>
      <c r="AJ16" s="269">
        <f>IFERROR(IF(K16&lt;0,-(P16/K16-1),(P16/K16-1)),"-")</f>
        <v>3.1444634791951254E-2</v>
      </c>
      <c r="AK16" s="269">
        <f>IFERROR(IF(P16&lt;0,-(U16/P16-1),(U16/P16-1)),"-")</f>
        <v>0.36871928362385775</v>
      </c>
      <c r="AL16" s="269">
        <f>IFERROR(IF(U16&lt;0,-(Z16/U16-1),(Z16/U16-1)),"-")</f>
        <v>-0.15393442956775949</v>
      </c>
      <c r="AM16" s="270">
        <f>IFERROR(IF(Z16&lt;0,-(AE16/Z16-1),(AE16/Z16-1)),"-")</f>
        <v>1.9885413600900348E-2</v>
      </c>
    </row>
    <row r="17" spans="1:40" outlineLevel="1" x14ac:dyDescent="0.45">
      <c r="A17" s="23"/>
      <c r="B17" s="32"/>
      <c r="C17" s="47" t="s">
        <v>12</v>
      </c>
      <c r="D17" s="48"/>
      <c r="E17" s="49"/>
      <c r="F17" s="52">
        <f t="shared" ref="F17:U17" si="6">F16/F$15</f>
        <v>0.12824438331050467</v>
      </c>
      <c r="G17" s="53">
        <f t="shared" si="6"/>
        <v>0.10865215841854778</v>
      </c>
      <c r="H17" s="50">
        <f t="shared" si="6"/>
        <v>0.10218733664704495</v>
      </c>
      <c r="I17" s="50">
        <f t="shared" si="6"/>
        <v>8.4736980968314876E-2</v>
      </c>
      <c r="J17" s="51">
        <f t="shared" si="6"/>
        <v>4.5542431056772782E-2</v>
      </c>
      <c r="K17" s="52">
        <f t="shared" si="6"/>
        <v>7.9325123829920463E-2</v>
      </c>
      <c r="L17" s="53">
        <f t="shared" si="6"/>
        <v>4.439607406266078E-2</v>
      </c>
      <c r="M17" s="50">
        <f t="shared" si="6"/>
        <v>5.6233671308121153E-2</v>
      </c>
      <c r="N17" s="50">
        <f t="shared" si="6"/>
        <v>6.2141763427353613E-2</v>
      </c>
      <c r="O17" s="57">
        <f t="shared" si="6"/>
        <v>5.3541812454055294E-2</v>
      </c>
      <c r="P17" s="52">
        <f t="shared" si="6"/>
        <v>5.3265989315313199E-2</v>
      </c>
      <c r="Q17" s="53">
        <f t="shared" si="6"/>
        <v>5.6614009550099188E-2</v>
      </c>
      <c r="R17" s="50">
        <f t="shared" si="6"/>
        <v>6.1260172486867673E-2</v>
      </c>
      <c r="S17" s="57">
        <f t="shared" si="6"/>
        <v>6.3233888277897388E-2</v>
      </c>
      <c r="T17" s="57">
        <f t="shared" si="6"/>
        <v>7.7942855308862469E-2</v>
      </c>
      <c r="U17" s="52">
        <f t="shared" si="6"/>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53">
        <v>5.5492567302739562E-2</v>
      </c>
      <c r="AG17" s="238">
        <f>AF17-AD17</f>
        <v>2.8009156312250455E-3</v>
      </c>
      <c r="AH17" s="239">
        <f>AF17-AA17</f>
        <v>2.996761146504795E-3</v>
      </c>
      <c r="AI17" s="271">
        <f>K17-F17</f>
        <v>-4.8919259480584204E-2</v>
      </c>
      <c r="AJ17" s="272">
        <f>P17-K17</f>
        <v>-2.6059134514607264E-2</v>
      </c>
      <c r="AK17" s="272">
        <f>U17-P17</f>
        <v>1.1329135587460605E-2</v>
      </c>
      <c r="AL17" s="272">
        <f>Z17-U17</f>
        <v>-9.0197158259778462E-3</v>
      </c>
      <c r="AM17" s="273">
        <f>AE17-Z17</f>
        <v>-5.7281294896189411E-4</v>
      </c>
    </row>
    <row r="18" spans="1:40"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45">
        <v>565022</v>
      </c>
      <c r="AG18" s="236">
        <f>IFERROR(IF(AD18&lt;0,-(AF18/AD18-1),(AF18/AD18-1)),"-")</f>
        <v>0.25440947418475468</v>
      </c>
      <c r="AH18" s="237">
        <f>IFERROR(IF(AA18&lt;0,-(AF18/AA18-1),(AF18/AA18-1)),"-")</f>
        <v>0.21642146930636463</v>
      </c>
      <c r="AI18" s="269">
        <f>IFERROR(IF(F18&lt;0,-(K18/F18-1),(K18/F18)-1),"-")</f>
        <v>0.45210957163128462</v>
      </c>
      <c r="AJ18" s="269">
        <f>IFERROR(IF(K18&lt;0,-(P18/K18-1),(P18/K18-1)),"-")</f>
        <v>0.75695024078133288</v>
      </c>
      <c r="AK18" s="269">
        <f>IFERROR(IF(P18&lt;0,-(U18/P18-1),(U18/P18-1)),"-")</f>
        <v>0.13822952253172982</v>
      </c>
      <c r="AL18" s="269">
        <f>IFERROR(IF(U18&lt;0,-(Z18/U18-1),(Z18/U18-1)),"-")</f>
        <v>-8.9163995379200167E-2</v>
      </c>
      <c r="AM18" s="270">
        <f>IFERROR(IF(Z18&lt;0,-(AE18/Z18-1),(AE18/Z18-1)),"-")</f>
        <v>8.6290283251178046E-2</v>
      </c>
    </row>
    <row r="19" spans="1:40" outlineLevel="1" x14ac:dyDescent="0.45">
      <c r="A19" s="23"/>
      <c r="B19" s="32"/>
      <c r="C19" s="47" t="s">
        <v>12</v>
      </c>
      <c r="D19" s="48"/>
      <c r="E19" s="49"/>
      <c r="F19" s="52">
        <f t="shared" ref="F19:U19" si="7">F18/F$15</f>
        <v>0.5013047961463426</v>
      </c>
      <c r="G19" s="53">
        <f t="shared" si="7"/>
        <v>0.65415812601547618</v>
      </c>
      <c r="H19" s="50">
        <f t="shared" si="7"/>
        <v>0.7513080444554775</v>
      </c>
      <c r="I19" s="50">
        <f t="shared" si="7"/>
        <v>0.65088901696522505</v>
      </c>
      <c r="J19" s="51">
        <f t="shared" si="7"/>
        <v>0.870246285672019</v>
      </c>
      <c r="K19" s="52">
        <f t="shared" si="7"/>
        <v>0.74974117305199772</v>
      </c>
      <c r="L19" s="53">
        <f t="shared" si="7"/>
        <v>0.89370582787325414</v>
      </c>
      <c r="M19" s="50">
        <f t="shared" si="7"/>
        <v>0.84487923622930117</v>
      </c>
      <c r="N19" s="50">
        <f t="shared" si="7"/>
        <v>0.84368643549551714</v>
      </c>
      <c r="O19" s="57">
        <f t="shared" si="7"/>
        <v>0.83395657876278273</v>
      </c>
      <c r="P19" s="52">
        <f t="shared" si="7"/>
        <v>0.85755926026144202</v>
      </c>
      <c r="Q19" s="53">
        <f t="shared" si="7"/>
        <v>0.87419206663378823</v>
      </c>
      <c r="R19" s="50">
        <f t="shared" si="7"/>
        <v>0.87518670768860773</v>
      </c>
      <c r="S19" s="57">
        <f t="shared" si="7"/>
        <v>0.87672389482079438</v>
      </c>
      <c r="T19" s="57">
        <f t="shared" si="7"/>
        <v>0.83037394630800976</v>
      </c>
      <c r="U19" s="52">
        <f t="shared" si="7"/>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53">
        <v>0.84849731720099897</v>
      </c>
      <c r="AG19" s="238">
        <f>AF19-AD19</f>
        <v>5.8723716927350234E-3</v>
      </c>
      <c r="AH19" s="239">
        <f>AF19-AA19</f>
        <v>-1.37587944496258E-2</v>
      </c>
      <c r="AI19" s="271">
        <f>K19-F19</f>
        <v>0.24843637690565512</v>
      </c>
      <c r="AJ19" s="272">
        <f>P19-K19</f>
        <v>0.1078180872094443</v>
      </c>
      <c r="AK19" s="272">
        <f>U19-P19</f>
        <v>7.2679500723438206E-3</v>
      </c>
      <c r="AL19" s="272">
        <f>Z19-U19</f>
        <v>-6.3797842885384926E-2</v>
      </c>
      <c r="AM19" s="273">
        <f>AE19-Z19</f>
        <v>4.3361394818927312E-2</v>
      </c>
    </row>
    <row r="20" spans="1:40"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61">
        <v>59116</v>
      </c>
      <c r="AG20" s="236">
        <f>IFERROR(IF(AD20&lt;0,-(AF20/AD20-1),(AF20/AD20-1)),"-")</f>
        <v>0.12739649754598759</v>
      </c>
      <c r="AH20" s="237">
        <f>IFERROR(IF(AA20&lt;0,-(AF20/AA20-1),(AF20/AA20-1)),"-")</f>
        <v>0.41833064564342504</v>
      </c>
      <c r="AI20" s="269">
        <f>IFERROR(IF(F20&lt;0,-(K20/F20-1),(K20/F20)-1),"-")</f>
        <v>-0.41381155488618315</v>
      </c>
      <c r="AJ20" s="269">
        <f>IFERROR(IF(K20&lt;0,-(P20/K20-1),(P20/K20-1)),"-")</f>
        <v>-0.18738416981668393</v>
      </c>
      <c r="AK20" s="269">
        <f>IFERROR(IF(P20&lt;0,-(U20/P20-1),(U20/P20-1)),"-")</f>
        <v>-0.1841097287981478</v>
      </c>
      <c r="AL20" s="269">
        <f>IFERROR(IF(U20&lt;0,-(Z20/U20-1),(Z20/U20-1)),"-")</f>
        <v>1.3589666486357856</v>
      </c>
      <c r="AM20" s="270">
        <f>IFERROR(IF(Z20&lt;0,-(AE20/Z20-1),(AE20/Z20-1)),"-")</f>
        <v>-0.28901839020860964</v>
      </c>
    </row>
    <row r="21" spans="1:40" outlineLevel="1" x14ac:dyDescent="0.45">
      <c r="A21" s="23"/>
      <c r="B21" s="32"/>
      <c r="C21" s="47" t="s">
        <v>12</v>
      </c>
      <c r="D21" s="48"/>
      <c r="E21" s="49"/>
      <c r="F21" s="52">
        <f t="shared" ref="F21:U21" si="8">F20/F$15</f>
        <v>0.24529931397687507</v>
      </c>
      <c r="G21" s="53">
        <f t="shared" si="8"/>
        <v>0.19906198618673746</v>
      </c>
      <c r="H21" s="50">
        <f t="shared" si="8"/>
        <v>0.13605585559419034</v>
      </c>
      <c r="I21" s="50">
        <f t="shared" si="8"/>
        <v>0.23227921860660827</v>
      </c>
      <c r="J21" s="51">
        <f t="shared" si="8"/>
        <v>7.0579444616915898E-2</v>
      </c>
      <c r="K21" s="52">
        <f t="shared" si="8"/>
        <v>0.14809612686951801</v>
      </c>
      <c r="L21" s="53">
        <f t="shared" si="8"/>
        <v>5.9427053157923876E-2</v>
      </c>
      <c r="M21" s="50">
        <f t="shared" si="8"/>
        <v>8.0876990834398782E-2</v>
      </c>
      <c r="N21" s="50">
        <f t="shared" si="8"/>
        <v>8.0709573035390322E-2</v>
      </c>
      <c r="O21" s="57">
        <f t="shared" si="8"/>
        <v>0.10079736327647193</v>
      </c>
      <c r="P21" s="52">
        <f t="shared" si="8"/>
        <v>7.8346986520819811E-2</v>
      </c>
      <c r="Q21" s="53">
        <f t="shared" si="8"/>
        <v>5.0410632729926068E-2</v>
      </c>
      <c r="R21" s="50">
        <f t="shared" si="8"/>
        <v>5.1914082093715203E-2</v>
      </c>
      <c r="S21" s="57">
        <f t="shared" si="8"/>
        <v>4.6652711370981224E-2</v>
      </c>
      <c r="T21" s="57">
        <f t="shared" si="8"/>
        <v>7.9737401247987727E-2</v>
      </c>
      <c r="U21" s="52">
        <f t="shared" si="8"/>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53">
        <v>8.877489266551436E-2</v>
      </c>
      <c r="AG21" s="238">
        <f>AF21-AD21</f>
        <v>-9.3177960369857371E-3</v>
      </c>
      <c r="AH21" s="239">
        <f>AF21-AA21</f>
        <v>1.1403118836216433E-2</v>
      </c>
      <c r="AI21" s="271">
        <f>K21-F21</f>
        <v>-9.7203187107357064E-2</v>
      </c>
      <c r="AJ21" s="272">
        <f>P21-K21</f>
        <v>-6.9749140348698196E-2</v>
      </c>
      <c r="AK21" s="272">
        <f>U21-P21</f>
        <v>-2.1711399010849654E-2</v>
      </c>
      <c r="AL21" s="272">
        <f>Z21-U21</f>
        <v>7.922394450811604E-2</v>
      </c>
      <c r="AM21" s="273">
        <f>AE21-Z21</f>
        <v>-4.2125430298049063E-2</v>
      </c>
    </row>
    <row r="22" spans="1:40"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45">
        <v>4818</v>
      </c>
      <c r="AG22" s="236">
        <f>IFERROR(IF(AD22&lt;0,-(AF22/AD22-1),(AF22/AD22-1)),"-")</f>
        <v>0.36754807093613762</v>
      </c>
      <c r="AH22" s="237">
        <f>IFERROR(IF(AA22&lt;0,-(AF22/AA22-1),(AF22/AA22-1)),"-")</f>
        <v>0.13553123484697438</v>
      </c>
      <c r="AI22" s="269">
        <f>IFERROR(IF(F22&lt;0,-(K22/F22-1),(K22/F22)-1),"-")</f>
        <v>-0.82282443973286956</v>
      </c>
      <c r="AJ22" s="269">
        <f>IFERROR(IF(K22&lt;0,-(P22/K22-1),(P22/K22-1)),"-")</f>
        <v>-0.27172492035158213</v>
      </c>
      <c r="AK22" s="269">
        <f>IFERROR(IF(P22&lt;0,-(U22/P22-1),(U22/P22-1)),"-")</f>
        <v>0.45329355863327248</v>
      </c>
      <c r="AL22" s="269">
        <f>IFERROR(IF(U22&lt;0,-(Z22/U22-1),(Z22/U22-1)),"-")</f>
        <v>-0.4684835379153508</v>
      </c>
      <c r="AM22" s="270">
        <f>IFERROR(IF(Z22&lt;0,-(AE22/Z22-1),(AE22/Z22-1)),"-")</f>
        <v>-6.0179269099977839E-2</v>
      </c>
    </row>
    <row r="23" spans="1:40" outlineLevel="1" x14ac:dyDescent="0.45">
      <c r="A23" s="23"/>
      <c r="B23" s="32"/>
      <c r="C23" s="47" t="s">
        <v>12</v>
      </c>
      <c r="D23" s="48"/>
      <c r="E23" s="49"/>
      <c r="F23" s="52">
        <f t="shared" ref="F23:U23" si="9">F22/F$15</f>
        <v>0.12515150656627763</v>
      </c>
      <c r="G23" s="53">
        <f t="shared" si="9"/>
        <v>3.8127729379238626E-2</v>
      </c>
      <c r="H23" s="50">
        <f t="shared" si="9"/>
        <v>1.0448763303287176E-2</v>
      </c>
      <c r="I23" s="50">
        <f t="shared" si="9"/>
        <v>3.209478345985179E-2</v>
      </c>
      <c r="J23" s="51">
        <f t="shared" si="9"/>
        <v>1.3631838654292317E-2</v>
      </c>
      <c r="K23" s="52">
        <f t="shared" si="9"/>
        <v>2.2837576248563765E-2</v>
      </c>
      <c r="L23" s="53">
        <f t="shared" si="9"/>
        <v>2.471044906161241E-3</v>
      </c>
      <c r="M23" s="50">
        <f t="shared" si="9"/>
        <v>1.8010101628178815E-2</v>
      </c>
      <c r="N23" s="50">
        <f t="shared" si="9"/>
        <v>1.3462228041738841E-2</v>
      </c>
      <c r="O23" s="57">
        <f t="shared" si="9"/>
        <v>1.1704245506690013E-2</v>
      </c>
      <c r="P23" s="52">
        <f t="shared" si="9"/>
        <v>1.0827763902425007E-2</v>
      </c>
      <c r="Q23" s="53">
        <f t="shared" si="9"/>
        <v>1.8783291086186617E-2</v>
      </c>
      <c r="R23" s="50">
        <f t="shared" si="9"/>
        <v>1.1639037730809309E-2</v>
      </c>
      <c r="S23" s="57">
        <f t="shared" si="9"/>
        <v>1.3389505530326978E-2</v>
      </c>
      <c r="T23" s="57">
        <f t="shared" si="9"/>
        <v>1.1945797135140157E-2</v>
      </c>
      <c r="U23" s="52">
        <f t="shared" si="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53">
        <v>7.2352228307471442E-3</v>
      </c>
      <c r="AG23" s="238">
        <f>AF23-AD23</f>
        <v>6.4450871302574719E-4</v>
      </c>
      <c r="AH23" s="239">
        <f>AF23-AA23</f>
        <v>-6.4108553309531226E-4</v>
      </c>
      <c r="AI23" s="271">
        <f>K23-F23</f>
        <v>-0.10231393031771387</v>
      </c>
      <c r="AJ23" s="272">
        <f>P23-K23</f>
        <v>-1.2009812346138758E-2</v>
      </c>
      <c r="AK23" s="272">
        <f>U23-P23</f>
        <v>3.1143133510450408E-3</v>
      </c>
      <c r="AL23" s="272">
        <f>Z23-U23</f>
        <v>-6.406385796753138E-3</v>
      </c>
      <c r="AM23" s="273">
        <f>AE23-Z23</f>
        <v>-6.6315157191629455E-4</v>
      </c>
    </row>
    <row r="24" spans="1:40" s="71" customFormat="1" x14ac:dyDescent="0.45">
      <c r="A24" s="23"/>
      <c r="B24" s="63" t="s">
        <v>34</v>
      </c>
      <c r="C24" s="64"/>
      <c r="D24" s="64"/>
      <c r="E24" s="65"/>
      <c r="F24" s="68">
        <f>F25+F26+F27+F28+F29+F30</f>
        <v>819782.495</v>
      </c>
      <c r="G24" s="69">
        <f t="shared" ref="G24:U24" si="10">G25+G26+G27+G28+G29+G30</f>
        <v>156531.50899999999</v>
      </c>
      <c r="H24" s="66">
        <f t="shared" si="10"/>
        <v>167312.94</v>
      </c>
      <c r="I24" s="66">
        <f t="shared" si="10"/>
        <v>207768.391</v>
      </c>
      <c r="J24" s="67">
        <f t="shared" si="10"/>
        <v>196570.37399999998</v>
      </c>
      <c r="K24" s="68">
        <f t="shared" si="10"/>
        <v>728183.21399999992</v>
      </c>
      <c r="L24" s="69">
        <f t="shared" si="10"/>
        <v>182708.91999999998</v>
      </c>
      <c r="M24" s="66">
        <f t="shared" si="10"/>
        <v>254598.003</v>
      </c>
      <c r="N24" s="66">
        <f t="shared" si="10"/>
        <v>199188.66709799998</v>
      </c>
      <c r="O24" s="67">
        <f t="shared" si="10"/>
        <v>260061.57590199998</v>
      </c>
      <c r="P24" s="68">
        <f t="shared" si="10"/>
        <v>896557.16600000008</v>
      </c>
      <c r="Q24" s="69">
        <f t="shared" si="10"/>
        <v>230629.891038</v>
      </c>
      <c r="R24" s="66">
        <f t="shared" si="10"/>
        <v>282275.97724600002</v>
      </c>
      <c r="S24" s="67">
        <f t="shared" si="10"/>
        <v>323575.62587500003</v>
      </c>
      <c r="T24" s="67">
        <f t="shared" si="10"/>
        <v>398262.26309899997</v>
      </c>
      <c r="U24" s="68">
        <f t="shared" si="10"/>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69">
        <v>355407.89803500002</v>
      </c>
      <c r="AG24" s="240">
        <f t="shared" ref="AG24:AG31" si="11">IFERROR(IF(AD24&lt;0,-(AF24/AD24-1),(AF24/AD24-1)),"-")</f>
        <v>-4.0027609481678272E-2</v>
      </c>
      <c r="AH24" s="241">
        <f t="shared" ref="AH24:AH31" si="12">IFERROR(IF(AA24&lt;0,-(AF24/AA24-1),(AF24/AA24-1)),"-")</f>
        <v>0.38995004298568459</v>
      </c>
      <c r="AI24" s="274">
        <f t="shared" ref="AI24:AI31" si="13">IFERROR(IF(F24&lt;0,-(K24/F24-1),(K24/F24)-1),"-")</f>
        <v>-0.11173607823865539</v>
      </c>
      <c r="AJ24" s="275">
        <f t="shared" ref="AJ24:AJ31" si="14">IFERROR(IF(K24&lt;0,-(P24/K24-1),(P24/K24-1)),"-")</f>
        <v>0.2312247093353077</v>
      </c>
      <c r="AK24" s="275">
        <f t="shared" ref="AK24:AK31" si="15">IFERROR(IF(P24&lt;0,-(U24/P24-1),(U24/P24-1)),"-")</f>
        <v>0.37720583146618858</v>
      </c>
      <c r="AL24" s="275">
        <f t="shared" ref="AL24:AL31" si="16">IFERROR(IF(U24&lt;0,-(Z24/U24-1),(Z24/U24-1)),"-")</f>
        <v>-0.10717546494575925</v>
      </c>
      <c r="AM24" s="276">
        <f>IFERROR(IF(Z24&lt;0,-(AE24/Z24-1),(AE24/Z24-1)),"-")</f>
        <v>3.639396210688739E-2</v>
      </c>
    </row>
    <row r="25" spans="1:40"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78">
        <v>121429.75242900001</v>
      </c>
      <c r="AG25" s="242">
        <f t="shared" si="11"/>
        <v>3.9750084550060905E-3</v>
      </c>
      <c r="AH25" s="243">
        <f t="shared" si="12"/>
        <v>0.20440402765427446</v>
      </c>
      <c r="AI25" s="277">
        <f t="shared" si="13"/>
        <v>0.17948688617080033</v>
      </c>
      <c r="AJ25" s="277">
        <f t="shared" si="14"/>
        <v>0.73612930379779407</v>
      </c>
      <c r="AK25" s="277">
        <f t="shared" si="15"/>
        <v>4.1751749720440046E-2</v>
      </c>
      <c r="AL25" s="277">
        <f t="shared" si="16"/>
        <v>5.7450846317565807E-2</v>
      </c>
      <c r="AM25" s="278">
        <f>IFERROR(IF(Z25&lt;0,-(AE25/Z25-1),(AE25/Z25-1)),"-")</f>
        <v>0.17128787713319937</v>
      </c>
      <c r="AN25" s="221"/>
    </row>
    <row r="26" spans="1:40"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61">
        <v>85885.099631000005</v>
      </c>
      <c r="AG26" s="236">
        <f t="shared" si="11"/>
        <v>-2.307572377171907E-2</v>
      </c>
      <c r="AH26" s="237">
        <f t="shared" si="12"/>
        <v>0.8376100648609377</v>
      </c>
      <c r="AI26" s="268">
        <f t="shared" si="13"/>
        <v>-0.37917031614701291</v>
      </c>
      <c r="AJ26" s="269">
        <f t="shared" si="14"/>
        <v>-0.17821496257672165</v>
      </c>
      <c r="AK26" s="269">
        <f t="shared" si="15"/>
        <v>0.27852653157638585</v>
      </c>
      <c r="AL26" s="269">
        <f t="shared" si="16"/>
        <v>7.381053258772341E-2</v>
      </c>
      <c r="AM26" s="270">
        <f>IFERROR(IF(Z26&lt;0,-(AE26/Z26-1),(AE26/Z26-1)),"-")</f>
        <v>9.4740347564066241E-2</v>
      </c>
    </row>
    <row r="27" spans="1:40"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82">
        <v>61297.894537</v>
      </c>
      <c r="AG27" s="236">
        <f t="shared" si="11"/>
        <v>-1.0000813208256631E-2</v>
      </c>
      <c r="AH27" s="237">
        <f t="shared" si="12"/>
        <v>-4.3276491900601233E-3</v>
      </c>
      <c r="AI27" s="269">
        <f t="shared" si="13"/>
        <v>-7.4541989454818935E-2</v>
      </c>
      <c r="AJ27" s="269">
        <f t="shared" si="14"/>
        <v>0.45271135928604722</v>
      </c>
      <c r="AK27" s="269">
        <f t="shared" si="15"/>
        <v>0.32144464991661548</v>
      </c>
      <c r="AL27" s="269">
        <f t="shared" si="16"/>
        <v>-9.4989622400148743E-2</v>
      </c>
      <c r="AM27" s="270">
        <f>IFERROR(IF(Z27&lt;0,-(AE27/Z27-1),(AE27/Z27-1)),"-")</f>
        <v>-0.20402008811817252</v>
      </c>
    </row>
    <row r="28" spans="1:40"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82">
        <v>12409.881705</v>
      </c>
      <c r="AG28" s="236">
        <f t="shared" si="11"/>
        <v>-0.63766115770788567</v>
      </c>
      <c r="AH28" s="237">
        <f t="shared" si="12"/>
        <v>1.4414932912997434</v>
      </c>
      <c r="AI28" s="269">
        <f t="shared" si="13"/>
        <v>-0.36195107800212001</v>
      </c>
      <c r="AJ28" s="269">
        <f t="shared" si="14"/>
        <v>-2.3793388542852845E-2</v>
      </c>
      <c r="AK28" s="269">
        <f t="shared" si="15"/>
        <v>0.93058800590807267</v>
      </c>
      <c r="AL28" s="269">
        <f t="shared" si="16"/>
        <v>0.5769867518500833</v>
      </c>
      <c r="AM28" s="270">
        <f>IFERROR(IF(Z28&lt;0,-(AE28/Z28-1),(AE28/Z28-1)),"-")</f>
        <v>-0.49055899364305733</v>
      </c>
    </row>
    <row r="29" spans="1:40"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82">
        <v>42127.792031999998</v>
      </c>
      <c r="AG29" s="236">
        <f t="shared" si="11"/>
        <v>0.4887485482769407</v>
      </c>
      <c r="AH29" s="237">
        <f t="shared" si="12"/>
        <v>3.194541950557733</v>
      </c>
      <c r="AI29" s="269">
        <f t="shared" si="13"/>
        <v>0.2745510052165312</v>
      </c>
      <c r="AJ29" s="269">
        <f t="shared" si="14"/>
        <v>-0.37940953654155141</v>
      </c>
      <c r="AK29" s="269">
        <f t="shared" si="15"/>
        <v>3.5371630017392182</v>
      </c>
      <c r="AL29" s="269">
        <f t="shared" si="16"/>
        <v>-1.3805094830963784</v>
      </c>
      <c r="AM29" s="270" t="s">
        <v>99</v>
      </c>
    </row>
    <row r="30" spans="1:40"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82">
        <v>32257.477700999996</v>
      </c>
      <c r="AG30" s="236">
        <f t="shared" si="11"/>
        <v>-0.1258255415563504</v>
      </c>
      <c r="AH30" s="237">
        <f t="shared" si="12"/>
        <v>2.5714661965957841E-2</v>
      </c>
      <c r="AI30" s="269">
        <f t="shared" si="13"/>
        <v>0.41093941664172062</v>
      </c>
      <c r="AJ30" s="269">
        <f t="shared" si="14"/>
        <v>-8.3805569608804698E-3</v>
      </c>
      <c r="AK30" s="269">
        <f t="shared" si="15"/>
        <v>0.39700160639433646</v>
      </c>
      <c r="AL30" s="269">
        <f t="shared" si="16"/>
        <v>0.57684286508922766</v>
      </c>
      <c r="AM30" s="270">
        <f>IFERROR(IF(Z30&lt;0,-(AE30/Z30-1),(AE30/Z30-1)),"-")</f>
        <v>-2.3201190386394455E-2</v>
      </c>
    </row>
    <row r="31" spans="1:40" s="24" customFormat="1" x14ac:dyDescent="0.45">
      <c r="A31" s="23"/>
      <c r="B31" s="63" t="s">
        <v>41</v>
      </c>
      <c r="C31" s="64"/>
      <c r="D31" s="64"/>
      <c r="E31" s="65"/>
      <c r="F31" s="68">
        <f t="shared" ref="F31:U31" si="17">F5-F24</f>
        <v>300251.46892400004</v>
      </c>
      <c r="G31" s="69">
        <f t="shared" si="17"/>
        <v>99118.884025000007</v>
      </c>
      <c r="H31" s="66">
        <f t="shared" si="17"/>
        <v>32143.965805999993</v>
      </c>
      <c r="I31" s="66">
        <f t="shared" si="17"/>
        <v>29655.986922999989</v>
      </c>
      <c r="J31" s="67">
        <f t="shared" si="17"/>
        <v>198377.44971700004</v>
      </c>
      <c r="K31" s="68">
        <f t="shared" si="17"/>
        <v>359296.28647100017</v>
      </c>
      <c r="L31" s="69">
        <f t="shared" si="17"/>
        <v>338937.20457300002</v>
      </c>
      <c r="M31" s="66">
        <f t="shared" si="17"/>
        <v>174776.34848399999</v>
      </c>
      <c r="N31" s="66">
        <f t="shared" si="17"/>
        <v>167590.30168</v>
      </c>
      <c r="O31" s="67">
        <f t="shared" si="17"/>
        <v>92566.897879000026</v>
      </c>
      <c r="P31" s="70">
        <f t="shared" si="17"/>
        <v>773870.75261600001</v>
      </c>
      <c r="Q31" s="69">
        <f t="shared" si="17"/>
        <v>230243.53546400002</v>
      </c>
      <c r="R31" s="66">
        <f t="shared" si="17"/>
        <v>176891.79035199998</v>
      </c>
      <c r="S31" s="67">
        <f t="shared" si="17"/>
        <v>198223.03047099995</v>
      </c>
      <c r="T31" s="67">
        <f t="shared" si="17"/>
        <v>45249.697173000022</v>
      </c>
      <c r="U31" s="70">
        <f t="shared" si="17"/>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69">
        <v>310500.84862999996</v>
      </c>
      <c r="AG31" s="244">
        <f t="shared" si="11"/>
        <v>0.88953077094003152</v>
      </c>
      <c r="AH31" s="245">
        <f t="shared" si="12"/>
        <v>9.7179150099531819E-2</v>
      </c>
      <c r="AI31" s="279">
        <f t="shared" si="13"/>
        <v>0.19665121958802345</v>
      </c>
      <c r="AJ31" s="248">
        <f t="shared" si="14"/>
        <v>1.1538512413165765</v>
      </c>
      <c r="AK31" s="248">
        <f t="shared" si="15"/>
        <v>-0.15928073097390172</v>
      </c>
      <c r="AL31" s="248">
        <f t="shared" si="16"/>
        <v>0.15523711325871137</v>
      </c>
      <c r="AM31" s="249">
        <f>IFERROR(IF(Z31&lt;0,-(AE31/Z31-1),(AE31/Z31-1)),"-")</f>
        <v>2.1871867668769029E-2</v>
      </c>
    </row>
    <row r="32" spans="1:40" s="92" customFormat="1" x14ac:dyDescent="0.45">
      <c r="A32" s="23"/>
      <c r="B32" s="222"/>
      <c r="C32" s="85" t="s">
        <v>42</v>
      </c>
      <c r="D32" s="86"/>
      <c r="E32" s="87"/>
      <c r="F32" s="90">
        <f t="shared" ref="F32:U32" si="18">F31/F5</f>
        <v>0.26807353937025219</v>
      </c>
      <c r="G32" s="91">
        <f t="shared" si="18"/>
        <v>0.38771262133482109</v>
      </c>
      <c r="H32" s="88">
        <f t="shared" si="18"/>
        <v>0.161157447400014</v>
      </c>
      <c r="I32" s="88">
        <f t="shared" si="18"/>
        <v>0.12490708486816732</v>
      </c>
      <c r="J32" s="89">
        <f t="shared" si="18"/>
        <v>0.50228773980825236</v>
      </c>
      <c r="K32" s="90">
        <f t="shared" si="18"/>
        <v>0.3303936178248737</v>
      </c>
      <c r="L32" s="91">
        <f t="shared" si="18"/>
        <v>0.64974546652760301</v>
      </c>
      <c r="M32" s="88">
        <f t="shared" si="18"/>
        <v>0.4070488790956876</v>
      </c>
      <c r="N32" s="88">
        <f t="shared" si="18"/>
        <v>0.45692451297947034</v>
      </c>
      <c r="O32" s="89">
        <f t="shared" si="18"/>
        <v>0.26250545478210224</v>
      </c>
      <c r="P32" s="90">
        <f t="shared" si="18"/>
        <v>0.46327695076910308</v>
      </c>
      <c r="Q32" s="91">
        <f t="shared" si="18"/>
        <v>0.49958084416264525</v>
      </c>
      <c r="R32" s="88">
        <f t="shared" si="18"/>
        <v>0.38524435475372526</v>
      </c>
      <c r="S32" s="89">
        <f t="shared" si="18"/>
        <v>0.37988413358343348</v>
      </c>
      <c r="T32" s="89">
        <f t="shared" si="18"/>
        <v>0.10202587805129085</v>
      </c>
      <c r="U32" s="90">
        <f t="shared" si="18"/>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91">
        <v>0.46628137892023247</v>
      </c>
      <c r="AG32" s="246">
        <f>AF32-AD32</f>
        <v>0.15882652703579642</v>
      </c>
      <c r="AH32" s="247">
        <f>AF32-AA32</f>
        <v>-5.9013218288347713E-2</v>
      </c>
      <c r="AI32" s="280">
        <f>K32-F32</f>
        <v>6.2320078454621508E-2</v>
      </c>
      <c r="AJ32" s="281">
        <f>P32-K32</f>
        <v>0.13288333294422938</v>
      </c>
      <c r="AK32" s="281">
        <f>U32-P32</f>
        <v>-0.11819119554752006</v>
      </c>
      <c r="AL32" s="281">
        <f>Z32-U32</f>
        <v>6.0308013140134564E-2</v>
      </c>
      <c r="AM32" s="282">
        <f>AE32-Z32</f>
        <v>-3.3969168913800529E-3</v>
      </c>
    </row>
    <row r="33" spans="1:39"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244">
        <f>IFERROR(IF(AD33&lt;0,-(AF33/AD33-1),(AF33/AD33-1)),"-")</f>
        <v>0.7575204567931868</v>
      </c>
      <c r="AH33" s="245">
        <f>IFERROR(IF(AA33&lt;0,-(AF33/AA33-1),(AF33/AA33-1)),"-")</f>
        <v>8.8671051769571907E-2</v>
      </c>
      <c r="AI33" s="279">
        <f>IFERROR(IF(F33&lt;0,-(K33/F33-1),(K33/F33)-1),"-")</f>
        <v>0.29780649946853388</v>
      </c>
      <c r="AJ33" s="248">
        <f>IFERROR(IF(K33&lt;0,-(P33/K33-1),(P33/K33-1)),"-")</f>
        <v>1.0609884358977522</v>
      </c>
      <c r="AK33" s="248">
        <f>IFERROR(IF(P33&lt;0,-(U33/P33-1),(U33/P33-1)),"-")</f>
        <v>-0.12465466439479211</v>
      </c>
      <c r="AL33" s="248">
        <f>IFERROR(IF(U33&lt;0,-(Z33/U33-1),(Z33/U33-1)),"-")</f>
        <v>0.19575735886870804</v>
      </c>
      <c r="AM33" s="249">
        <f>IFERROR(IF(Z33&lt;0,-(AE33/Z33-1),(AE33/Z33-1)),"-")</f>
        <v>2.3166379173642948E-2</v>
      </c>
    </row>
    <row r="34" spans="1:39" s="92" customFormat="1" x14ac:dyDescent="0.45">
      <c r="A34" s="23"/>
      <c r="B34" s="222"/>
      <c r="C34" s="85" t="s">
        <v>14</v>
      </c>
      <c r="D34" s="86"/>
      <c r="E34" s="87"/>
      <c r="F34" s="90">
        <f t="shared" ref="F34:U34" si="19">F33/F5</f>
        <v>0.27305440796860708</v>
      </c>
      <c r="G34" s="91">
        <f t="shared" si="19"/>
        <v>0.41527572388522821</v>
      </c>
      <c r="H34" s="88">
        <f t="shared" si="19"/>
        <v>0.20928761848236926</v>
      </c>
      <c r="I34" s="88">
        <f t="shared" si="19"/>
        <v>0.16655240826122958</v>
      </c>
      <c r="J34" s="89">
        <f t="shared" si="19"/>
        <v>0.53033732087883467</v>
      </c>
      <c r="K34" s="90">
        <f t="shared" si="19"/>
        <v>0.36498015392390776</v>
      </c>
      <c r="L34" s="91">
        <f t="shared" si="19"/>
        <v>0.66893486625369869</v>
      </c>
      <c r="M34" s="88">
        <f t="shared" si="19"/>
        <v>0.43197600379004392</v>
      </c>
      <c r="N34" s="88">
        <f t="shared" si="19"/>
        <v>0.48637854356086613</v>
      </c>
      <c r="O34" s="89">
        <f t="shared" si="19"/>
        <v>0.29834113163912213</v>
      </c>
      <c r="P34" s="90">
        <f t="shared" si="19"/>
        <v>0.48970906586245122</v>
      </c>
      <c r="Q34" s="91">
        <f t="shared" si="19"/>
        <v>0.53027028496714479</v>
      </c>
      <c r="R34" s="88">
        <f t="shared" si="19"/>
        <v>0.41979156960284764</v>
      </c>
      <c r="S34" s="89">
        <f t="shared" si="19"/>
        <v>0.41262165295081338</v>
      </c>
      <c r="T34" s="89">
        <f t="shared" si="19"/>
        <v>0.14341340686278578</v>
      </c>
      <c r="U34" s="90">
        <f t="shared" si="19"/>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246">
        <f>AF34-AD34</f>
        <v>0.14709397003632202</v>
      </c>
      <c r="AH34" s="247">
        <f>AF34-AA34</f>
        <v>-6.8426132444515564E-2</v>
      </c>
      <c r="AI34" s="280">
        <f>K34-F34</f>
        <v>9.1925745955300675E-2</v>
      </c>
      <c r="AJ34" s="281">
        <f>P34-K34</f>
        <v>0.12472891193854346</v>
      </c>
      <c r="AK34" s="281">
        <f>U34-P34</f>
        <v>-0.10991086464540356</v>
      </c>
      <c r="AL34" s="281">
        <f>Z34-U34</f>
        <v>8.2024066211397129E-2</v>
      </c>
      <c r="AM34" s="282">
        <f>AE34-Z34</f>
        <v>-3.2896121935498956E-3</v>
      </c>
    </row>
    <row r="35" spans="1:39" s="24" customFormat="1" x14ac:dyDescent="0.45">
      <c r="A35" s="23"/>
      <c r="B35" s="25"/>
      <c r="C35" s="93" t="s">
        <v>106</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244">
        <f>IFERROR(IF(AD35&lt;0,-(AF35/AD35-1),(AF35/AD35-1)),"-")</f>
        <v>0.72290026020465259</v>
      </c>
      <c r="AH35" s="245">
        <f>IFERROR(IF(AA35&lt;0,-(AF35/AA35-1),(AF35/AA35-1)),"-")</f>
        <v>0.18645240594503854</v>
      </c>
      <c r="AI35" s="279">
        <f>IFERROR(IF(F35&lt;0,-(K35/F35-1),(K35/F35)-1),"-")</f>
        <v>0.29473489966145761</v>
      </c>
      <c r="AJ35" s="248">
        <f>IFERROR(IF(K35&lt;0,-(P35/K35-1),(P35/K35-1)),"-")</f>
        <v>0.87370562276277086</v>
      </c>
      <c r="AK35" s="248">
        <f>IFERROR(IF(P35&lt;0,-(U35/P35-1),(U35/P35-1)),"-")</f>
        <v>3.3039592109189497E-2</v>
      </c>
      <c r="AL35" s="248">
        <f>IFERROR(IF(U35&lt;0,-(Z35/U35-1),(Z35/U35-1)),"-")</f>
        <v>-0.10237994221603242</v>
      </c>
      <c r="AM35" s="249">
        <f>IFERROR(IF(Z35&lt;0,-(AE35/Z35-1),(AE35/Z35-1)),"-")</f>
        <v>0.14007477558518766</v>
      </c>
    </row>
    <row r="36" spans="1:39" s="92" customFormat="1" x14ac:dyDescent="0.45">
      <c r="A36" s="23"/>
      <c r="B36" s="84"/>
      <c r="C36" s="85" t="s">
        <v>15</v>
      </c>
      <c r="D36" s="86"/>
      <c r="E36" s="87"/>
      <c r="F36" s="90">
        <f t="shared" ref="F36:U36" si="20">F35/F5</f>
        <v>0.31460802732220566</v>
      </c>
      <c r="G36" s="91">
        <f t="shared" si="20"/>
        <v>0.47242921317625064</v>
      </c>
      <c r="H36" s="88">
        <f t="shared" si="20"/>
        <v>0.28973755795755241</v>
      </c>
      <c r="I36" s="88">
        <f t="shared" si="20"/>
        <v>0.24185990682735695</v>
      </c>
      <c r="J36" s="89">
        <f t="shared" si="20"/>
        <v>0.55763719785632082</v>
      </c>
      <c r="K36" s="90">
        <f t="shared" si="20"/>
        <v>0.41952782215517836</v>
      </c>
      <c r="L36" s="91">
        <f t="shared" si="20"/>
        <v>0.68657217930290637</v>
      </c>
      <c r="M36" s="88">
        <f t="shared" si="20"/>
        <v>0.45500437743608468</v>
      </c>
      <c r="N36" s="88">
        <f t="shared" si="20"/>
        <v>0.51626205514419832</v>
      </c>
      <c r="O36" s="89">
        <f t="shared" si="20"/>
        <v>0.31752343239172931</v>
      </c>
      <c r="P36" s="90">
        <f t="shared" si="20"/>
        <v>0.51174719009980274</v>
      </c>
      <c r="Q36" s="91">
        <f t="shared" si="20"/>
        <v>0.55202752698499524</v>
      </c>
      <c r="R36" s="88">
        <f t="shared" si="20"/>
        <v>0.4795278648190528</v>
      </c>
      <c r="S36" s="89">
        <f t="shared" si="20"/>
        <v>0.54794436365395927</v>
      </c>
      <c r="T36" s="89">
        <f t="shared" si="20"/>
        <v>0.27635120085562626</v>
      </c>
      <c r="U36" s="90">
        <f t="shared" si="20"/>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246">
        <f>AF36-AD36</f>
        <v>0.15737555101334139</v>
      </c>
      <c r="AH36" s="247">
        <f>AF36-AA36</f>
        <v>-2.3761392545691984E-2</v>
      </c>
      <c r="AI36" s="280">
        <f>K36-F36</f>
        <v>0.1049197948329727</v>
      </c>
      <c r="AJ36" s="281">
        <f>P36-K36</f>
        <v>9.2219367944624375E-2</v>
      </c>
      <c r="AK36" s="281">
        <f>U36-P36</f>
        <v>-4.3357021444385579E-2</v>
      </c>
      <c r="AL36" s="281">
        <f>Z36-U36</f>
        <v>-4.0847737166224918E-2</v>
      </c>
      <c r="AM36" s="282">
        <f>AE36-Z36</f>
        <v>4.5458177291963942E-2</v>
      </c>
    </row>
    <row r="37" spans="1:39" x14ac:dyDescent="0.45">
      <c r="A37" s="23"/>
      <c r="B37" s="63" t="s">
        <v>43</v>
      </c>
      <c r="C37" s="100"/>
      <c r="D37" s="100"/>
      <c r="E37" s="101"/>
      <c r="F37" s="104">
        <f t="shared" ref="F37:P37" si="21">F38-F41</f>
        <v>60559.554405999996</v>
      </c>
      <c r="G37" s="105">
        <f t="shared" si="21"/>
        <v>11506.213701999999</v>
      </c>
      <c r="H37" s="102">
        <f t="shared" si="21"/>
        <v>4174.3412829999997</v>
      </c>
      <c r="I37" s="102">
        <f t="shared" si="21"/>
        <v>9050.314049999999</v>
      </c>
      <c r="J37" s="103">
        <f t="shared" si="21"/>
        <v>-22181.945767999998</v>
      </c>
      <c r="K37" s="104">
        <f t="shared" si="21"/>
        <v>2548.9232670000056</v>
      </c>
      <c r="L37" s="105">
        <f t="shared" si="21"/>
        <v>30734.699803000003</v>
      </c>
      <c r="M37" s="102">
        <f t="shared" si="21"/>
        <v>-17825.697823999999</v>
      </c>
      <c r="N37" s="102">
        <f t="shared" si="21"/>
        <v>-25133.741811</v>
      </c>
      <c r="O37" s="103">
        <f t="shared" si="21"/>
        <v>-94877.558759999985</v>
      </c>
      <c r="P37" s="104">
        <f t="shared" si="21"/>
        <v>-107102.29859199998</v>
      </c>
      <c r="Q37" s="105">
        <f>Q38-Q41</f>
        <v>44205.289649000006</v>
      </c>
      <c r="R37" s="102">
        <f>R38-R41</f>
        <v>-2365.4629349999996</v>
      </c>
      <c r="S37" s="103">
        <f>S38-S41</f>
        <v>74459.201130999994</v>
      </c>
      <c r="T37" s="103">
        <f>T38-T41</f>
        <v>-5737.6106299999992</v>
      </c>
      <c r="U37" s="104">
        <f t="shared" ref="U37:U44" si="22">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244" t="s">
        <v>117</v>
      </c>
      <c r="AH37" s="245">
        <f t="shared" ref="AH37:AH45" si="23">IFERROR(IF(AA37&lt;0,-(AF37/AA37-1),(AF37/AA37-1)),"-")</f>
        <v>0.94951511087869567</v>
      </c>
      <c r="AI37" s="279">
        <f t="shared" ref="AI37:AI45" si="24">IFERROR(IF(F37&lt;0,-(K37/F37-1),(K37/F37)-1),"-")</f>
        <v>-0.95791046859572881</v>
      </c>
      <c r="AJ37" s="248" t="s">
        <v>101</v>
      </c>
      <c r="AK37" s="248" t="s">
        <v>100</v>
      </c>
      <c r="AL37" s="248" t="s">
        <v>101</v>
      </c>
      <c r="AM37" s="249" t="s">
        <v>100</v>
      </c>
    </row>
    <row r="38" spans="1:39" x14ac:dyDescent="0.45">
      <c r="A38" s="23"/>
      <c r="B38" s="32"/>
      <c r="C38" s="106" t="s">
        <v>44</v>
      </c>
      <c r="D38" s="34"/>
      <c r="E38" s="35"/>
      <c r="F38" s="109">
        <f t="shared" ref="F38:P38" si="25">SUM(F39:F40)</f>
        <v>169638.32065499999</v>
      </c>
      <c r="G38" s="110">
        <f t="shared" si="25"/>
        <v>15457.243782</v>
      </c>
      <c r="H38" s="107">
        <f t="shared" si="25"/>
        <v>10833.893309999999</v>
      </c>
      <c r="I38" s="107">
        <f t="shared" si="25"/>
        <v>12969.403539999999</v>
      </c>
      <c r="J38" s="108">
        <f t="shared" si="25"/>
        <v>2785.784361</v>
      </c>
      <c r="K38" s="109">
        <f t="shared" si="25"/>
        <v>42046.324993000002</v>
      </c>
      <c r="L38" s="110">
        <f t="shared" si="25"/>
        <v>38409.144329000002</v>
      </c>
      <c r="M38" s="107">
        <f t="shared" si="25"/>
        <v>1064.4458420000001</v>
      </c>
      <c r="N38" s="107">
        <f t="shared" si="25"/>
        <v>239.53424700000005</v>
      </c>
      <c r="O38" s="108">
        <f t="shared" si="25"/>
        <v>11834.496207</v>
      </c>
      <c r="P38" s="109">
        <f t="shared" si="25"/>
        <v>51547.620625000003</v>
      </c>
      <c r="Q38" s="110">
        <f>SUM(Q39:Q40)</f>
        <v>53681.947726000006</v>
      </c>
      <c r="R38" s="107">
        <f>SUM(R39:R40)</f>
        <v>5360.2289430000001</v>
      </c>
      <c r="S38" s="108">
        <f>SUM(S39:S40)</f>
        <v>86141.791963999989</v>
      </c>
      <c r="T38" s="108">
        <f>SUM(T39:T40)</f>
        <v>23810.027684000001</v>
      </c>
      <c r="U38" s="109">
        <f t="shared" si="22"/>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250">
        <f t="shared" ref="AG38:AG46" si="26">IFERROR(IF(AD38&lt;0,-(AF38/AD38-1),(AF38/AD38-1)),"-")</f>
        <v>-5.1104639969720145E-3</v>
      </c>
      <c r="AH38" s="251">
        <f t="shared" si="23"/>
        <v>0.33702484477468664</v>
      </c>
      <c r="AI38" s="283">
        <f t="shared" si="24"/>
        <v>-0.75214135090083079</v>
      </c>
      <c r="AJ38" s="284">
        <f t="shared" ref="AJ38:AJ45" si="27">IFERROR(IF(K38&lt;0,-(P38/K38-1),(P38/K38-1)),"-")</f>
        <v>0.22597208278206971</v>
      </c>
      <c r="AK38" s="284">
        <f t="shared" ref="AK38:AK45" si="28">IFERROR(IF(P38&lt;0,-(U38/P38-1),(U38/P38-1)),"-")</f>
        <v>2.2784053709559551</v>
      </c>
      <c r="AL38" s="284">
        <f t="shared" ref="AL38:AL45" si="29">IFERROR(IF(U38&lt;0,-(Z38/U38-1),(Z38/U38-1)),"-")</f>
        <v>0.88456148835366921</v>
      </c>
      <c r="AM38" s="285">
        <f t="shared" ref="AM38:AM45" si="30">IFERROR(IF(Z38&lt;0,-(AE38/Z38-1),(AE38/Z38-1)),"-")</f>
        <v>0.63586204484577857</v>
      </c>
    </row>
    <row r="39" spans="1:39"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78">
        <v>180667.52071000001</v>
      </c>
      <c r="AG39" s="242">
        <f t="shared" si="26"/>
        <v>-1.1715432920470059E-2</v>
      </c>
      <c r="AH39" s="243">
        <f t="shared" si="23"/>
        <v>0.36926174409552415</v>
      </c>
      <c r="AI39" s="286">
        <f t="shared" si="24"/>
        <v>-0.77905811125463642</v>
      </c>
      <c r="AJ39" s="277">
        <f t="shared" si="27"/>
        <v>0.32247243072709897</v>
      </c>
      <c r="AK39" s="277">
        <f t="shared" si="28"/>
        <v>2.2881431770630645</v>
      </c>
      <c r="AL39" s="277">
        <f t="shared" si="29"/>
        <v>0.80091833812193736</v>
      </c>
      <c r="AM39" s="278">
        <f t="shared" si="30"/>
        <v>0.69775629502406566</v>
      </c>
    </row>
    <row r="40" spans="1:39"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118">
        <v>8940.6142820000005</v>
      </c>
      <c r="AG40" s="252">
        <f t="shared" si="26"/>
        <v>0.15023065484210396</v>
      </c>
      <c r="AH40" s="253">
        <f t="shared" si="23"/>
        <v>-9.4003636908782107E-2</v>
      </c>
      <c r="AI40" s="287">
        <f t="shared" si="24"/>
        <v>0.12298868372821681</v>
      </c>
      <c r="AJ40" s="288">
        <f t="shared" si="27"/>
        <v>-0.39130671892242019</v>
      </c>
      <c r="AK40" s="288">
        <f t="shared" si="28"/>
        <v>2.1430729890063347</v>
      </c>
      <c r="AL40" s="288">
        <f t="shared" si="29"/>
        <v>2.1006557456159745</v>
      </c>
      <c r="AM40" s="289">
        <f t="shared" si="30"/>
        <v>0.11319197423651883</v>
      </c>
    </row>
    <row r="41" spans="1:39" x14ac:dyDescent="0.45">
      <c r="A41" s="23"/>
      <c r="B41" s="32"/>
      <c r="C41" s="106" t="s">
        <v>47</v>
      </c>
      <c r="D41" s="34"/>
      <c r="E41" s="35"/>
      <c r="F41" s="109">
        <f t="shared" ref="F41:P41" si="31">SUM(F42:F43)</f>
        <v>109078.76624899999</v>
      </c>
      <c r="G41" s="110">
        <f t="shared" si="31"/>
        <v>3951.03008</v>
      </c>
      <c r="H41" s="107">
        <f t="shared" si="31"/>
        <v>6659.5520269999997</v>
      </c>
      <c r="I41" s="107">
        <f t="shared" si="31"/>
        <v>3919.0894900000003</v>
      </c>
      <c r="J41" s="108">
        <f t="shared" si="31"/>
        <v>24967.730129</v>
      </c>
      <c r="K41" s="109">
        <f t="shared" si="31"/>
        <v>39497.401725999996</v>
      </c>
      <c r="L41" s="110">
        <f t="shared" si="31"/>
        <v>7674.4445259999993</v>
      </c>
      <c r="M41" s="107">
        <f t="shared" si="31"/>
        <v>18890.143666</v>
      </c>
      <c r="N41" s="107">
        <f t="shared" si="31"/>
        <v>25373.276057999999</v>
      </c>
      <c r="O41" s="108">
        <f t="shared" si="31"/>
        <v>106712.05496699999</v>
      </c>
      <c r="P41" s="119">
        <f t="shared" si="31"/>
        <v>158649.91921699999</v>
      </c>
      <c r="Q41" s="110">
        <f>SUM(Q42:Q43)</f>
        <v>9476.658077</v>
      </c>
      <c r="R41" s="107">
        <f>SUM(R42:R43)</f>
        <v>7725.6918779999996</v>
      </c>
      <c r="S41" s="108">
        <f>SUM(S42:S43)</f>
        <v>11682.590833</v>
      </c>
      <c r="T41" s="108">
        <f>SUM(T42:T43)</f>
        <v>29547.638314</v>
      </c>
      <c r="U41" s="119">
        <f t="shared" si="22"/>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110">
        <v>34807.642577999999</v>
      </c>
      <c r="AG41" s="254">
        <f t="shared" si="26"/>
        <v>-0.8940829408732005</v>
      </c>
      <c r="AH41" s="255">
        <f t="shared" si="23"/>
        <v>-0.44226439712358856</v>
      </c>
      <c r="AI41" s="290">
        <f t="shared" si="24"/>
        <v>-0.63790017907025875</v>
      </c>
      <c r="AJ41" s="291">
        <f t="shared" si="27"/>
        <v>3.0167178671037833</v>
      </c>
      <c r="AK41" s="291">
        <f t="shared" si="28"/>
        <v>-0.63168856693789788</v>
      </c>
      <c r="AL41" s="291">
        <f t="shared" si="29"/>
        <v>5.6094845089044005</v>
      </c>
      <c r="AM41" s="292">
        <f t="shared" si="30"/>
        <v>0.19214895553805822</v>
      </c>
    </row>
    <row r="42" spans="1:39"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78">
        <v>32527.827683</v>
      </c>
      <c r="AG42" s="236">
        <f t="shared" si="26"/>
        <v>-0.90030696034832314</v>
      </c>
      <c r="AH42" s="237">
        <f t="shared" si="23"/>
        <v>-0.46226090745462223</v>
      </c>
      <c r="AI42" s="268">
        <f t="shared" si="24"/>
        <v>-0.69531576671977935</v>
      </c>
      <c r="AJ42" s="269">
        <f t="shared" si="27"/>
        <v>3.9768572697633093</v>
      </c>
      <c r="AK42" s="269">
        <f t="shared" si="28"/>
        <v>-0.66355857832775822</v>
      </c>
      <c r="AL42" s="269">
        <f t="shared" si="29"/>
        <v>6.3578983841999204</v>
      </c>
      <c r="AM42" s="270">
        <f t="shared" si="30"/>
        <v>0.19248522536308821</v>
      </c>
    </row>
    <row r="43" spans="1:39" x14ac:dyDescent="0.45">
      <c r="A43" s="23"/>
      <c r="B43" s="121"/>
      <c r="C43" s="122"/>
      <c r="D43" s="123" t="s">
        <v>111</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128">
        <v>2279.814895</v>
      </c>
      <c r="AG43" s="236">
        <f t="shared" si="26"/>
        <v>-3.0402839606346488E-2</v>
      </c>
      <c r="AH43" s="237">
        <f t="shared" si="23"/>
        <v>0.18809813041723422</v>
      </c>
      <c r="AI43" s="268">
        <f t="shared" si="24"/>
        <v>6.680221622974658E-2</v>
      </c>
      <c r="AJ43" s="269">
        <f t="shared" si="27"/>
        <v>-0.34898907196873785</v>
      </c>
      <c r="AK43" s="269">
        <f t="shared" si="28"/>
        <v>0.22237683899010996</v>
      </c>
      <c r="AL43" s="269">
        <f t="shared" si="29"/>
        <v>8.9280986451810485E-2</v>
      </c>
      <c r="AM43" s="270">
        <f t="shared" si="30"/>
        <v>0.17539509021780586</v>
      </c>
    </row>
    <row r="44" spans="1:39" s="24" customFormat="1" x14ac:dyDescent="0.45">
      <c r="A44" s="23"/>
      <c r="B44" s="25" t="s">
        <v>110</v>
      </c>
      <c r="C44" s="26"/>
      <c r="D44" s="26"/>
      <c r="E44" s="27"/>
      <c r="F44" s="131">
        <f t="shared" ref="F44:T44" si="32">F31+F37</f>
        <v>360811.02333000005</v>
      </c>
      <c r="G44" s="132">
        <f t="shared" si="32"/>
        <v>110625.097727</v>
      </c>
      <c r="H44" s="129">
        <f t="shared" si="32"/>
        <v>36318.307088999994</v>
      </c>
      <c r="I44" s="129">
        <f t="shared" si="32"/>
        <v>38706.30097299999</v>
      </c>
      <c r="J44" s="130">
        <f t="shared" si="32"/>
        <v>176195.50394900003</v>
      </c>
      <c r="K44" s="131">
        <f t="shared" si="32"/>
        <v>361845.20973800018</v>
      </c>
      <c r="L44" s="132">
        <f t="shared" si="32"/>
        <v>369671.90437600005</v>
      </c>
      <c r="M44" s="129">
        <f t="shared" si="32"/>
        <v>156950.65065999998</v>
      </c>
      <c r="N44" s="129">
        <f t="shared" si="32"/>
        <v>142456.55986899999</v>
      </c>
      <c r="O44" s="130">
        <f t="shared" si="32"/>
        <v>-2310.6608809999598</v>
      </c>
      <c r="P44" s="133">
        <f t="shared" si="32"/>
        <v>666768.45402400009</v>
      </c>
      <c r="Q44" s="132">
        <f t="shared" si="32"/>
        <v>274448.825113</v>
      </c>
      <c r="R44" s="129">
        <f t="shared" si="32"/>
        <v>174526.32741699999</v>
      </c>
      <c r="S44" s="130">
        <f t="shared" si="32"/>
        <v>272682.23160199996</v>
      </c>
      <c r="T44" s="130">
        <f t="shared" si="32"/>
        <v>39512.086543000027</v>
      </c>
      <c r="U44" s="133">
        <f t="shared" si="22"/>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132">
        <v>465301.341044</v>
      </c>
      <c r="AG44" s="244">
        <f t="shared" si="26"/>
        <v>16.706924573305898</v>
      </c>
      <c r="AH44" s="245">
        <f t="shared" si="23"/>
        <v>0.28393050296704692</v>
      </c>
      <c r="AI44" s="279">
        <f t="shared" si="24"/>
        <v>2.8662827384136058E-3</v>
      </c>
      <c r="AJ44" s="248">
        <f t="shared" si="27"/>
        <v>0.84268973605256359</v>
      </c>
      <c r="AK44" s="248">
        <f t="shared" si="28"/>
        <v>0.14157990840940715</v>
      </c>
      <c r="AL44" s="248">
        <f t="shared" si="29"/>
        <v>-0.1015444697650022</v>
      </c>
      <c r="AM44" s="249">
        <f t="shared" si="30"/>
        <v>0.21164395355358012</v>
      </c>
    </row>
    <row r="45" spans="1:39" x14ac:dyDescent="0.45">
      <c r="A45" s="23"/>
      <c r="B45" s="32"/>
      <c r="C45" s="72" t="s">
        <v>112</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78">
        <v>116677.629363</v>
      </c>
      <c r="AG45" s="242">
        <f t="shared" si="26"/>
        <v>1.9534396662005982</v>
      </c>
      <c r="AH45" s="243">
        <f t="shared" si="23"/>
        <v>0.22588402998573986</v>
      </c>
      <c r="AI45" s="286">
        <f t="shared" si="24"/>
        <v>-0.24423606031704426</v>
      </c>
      <c r="AJ45" s="277">
        <f t="shared" si="27"/>
        <v>0.33156774699509439</v>
      </c>
      <c r="AK45" s="277">
        <f t="shared" si="28"/>
        <v>1.0896983207268942</v>
      </c>
      <c r="AL45" s="277">
        <f t="shared" si="29"/>
        <v>-0.26941639376049442</v>
      </c>
      <c r="AM45" s="278">
        <f t="shared" si="30"/>
        <v>0.39034946257337988</v>
      </c>
    </row>
    <row r="46" spans="1:39" s="142" customFormat="1" x14ac:dyDescent="0.45">
      <c r="A46" s="23"/>
      <c r="B46" s="134"/>
      <c r="C46" s="135" t="s">
        <v>49</v>
      </c>
      <c r="D46" s="136"/>
      <c r="E46" s="137"/>
      <c r="F46" s="140">
        <f>F45/F44</f>
        <v>0.30432526843164831</v>
      </c>
      <c r="G46" s="141">
        <f t="shared" ref="G46:U46" si="33">G45/G44</f>
        <v>0.15662440735427385</v>
      </c>
      <c r="H46" s="138">
        <f t="shared" si="33"/>
        <v>0.43900314675815488</v>
      </c>
      <c r="I46" s="138">
        <f t="shared" si="33"/>
        <v>0.22641670321618312</v>
      </c>
      <c r="J46" s="139">
        <f t="shared" si="33"/>
        <v>0.23242160738592679</v>
      </c>
      <c r="K46" s="140">
        <f t="shared" si="33"/>
        <v>0.22934070850098368</v>
      </c>
      <c r="L46" s="141">
        <f t="shared" si="33"/>
        <v>0.23239153544008792</v>
      </c>
      <c r="M46" s="138">
        <f t="shared" si="33"/>
        <v>0.22781162272118233</v>
      </c>
      <c r="N46" s="138">
        <f t="shared" si="33"/>
        <v>0.22797838557146946</v>
      </c>
      <c r="O46" s="139">
        <f t="shared" si="33"/>
        <v>18.886179739241779</v>
      </c>
      <c r="P46" s="140">
        <f t="shared" si="33"/>
        <v>0.16572659224070391</v>
      </c>
      <c r="Q46" s="141">
        <f t="shared" si="33"/>
        <v>0.28234640677399458</v>
      </c>
      <c r="R46" s="138">
        <f t="shared" si="33"/>
        <v>0.17569856269726974</v>
      </c>
      <c r="S46" s="139">
        <f t="shared" si="33"/>
        <v>0.3362988431158469</v>
      </c>
      <c r="T46" s="139">
        <f t="shared" si="33"/>
        <v>0.78603598005892272</v>
      </c>
      <c r="U46" s="140">
        <f t="shared" si="33"/>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153">
        <v>0.25075713106953346</v>
      </c>
      <c r="AG46" s="246">
        <f>AF46-AD46</f>
        <v>-1.2526213387465601</v>
      </c>
      <c r="AH46" s="247">
        <f>AF46-AA46</f>
        <v>-1.1873526922173083E-2</v>
      </c>
      <c r="AI46" s="293">
        <f>K46-F46</f>
        <v>-7.4984559930664635E-2</v>
      </c>
      <c r="AJ46" s="294">
        <f>P46-K46</f>
        <v>-6.3614116260279768E-2</v>
      </c>
      <c r="AK46" s="294">
        <f>U46-P46</f>
        <v>0.13764120440151661</v>
      </c>
      <c r="AL46" s="294">
        <f>Z46-U46</f>
        <v>-5.6682756115132932E-2</v>
      </c>
      <c r="AM46" s="295">
        <f>AE46-Z46</f>
        <v>3.6383605601027519E-2</v>
      </c>
    </row>
    <row r="47" spans="1:39"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225">
        <v>0</v>
      </c>
      <c r="AG47" s="256">
        <v>0</v>
      </c>
      <c r="AH47" s="257">
        <v>0</v>
      </c>
      <c r="AI47" s="279" t="str">
        <f>IFERROR(IF(F47&lt;0,-(K47/F47-1),(K47/F47)-1),"-")</f>
        <v>-</v>
      </c>
      <c r="AJ47" s="248" t="str">
        <f>IFERROR(IF(K47&lt;0,-(P47/K47-1),(P47/K47-1)),"-")</f>
        <v>-</v>
      </c>
      <c r="AK47" s="248" t="str">
        <f>IFERROR(IF(P47&lt;0,-(U47/P47-1),(U47/P47-1)),"-")</f>
        <v>-</v>
      </c>
      <c r="AL47" s="248" t="s">
        <v>102</v>
      </c>
      <c r="AM47" s="249" t="s">
        <v>99</v>
      </c>
    </row>
    <row r="48" spans="1:39" s="24" customFormat="1" x14ac:dyDescent="0.45">
      <c r="A48" s="23"/>
      <c r="B48" s="63" t="s">
        <v>113</v>
      </c>
      <c r="C48" s="144"/>
      <c r="D48" s="144"/>
      <c r="E48" s="145"/>
      <c r="F48" s="148">
        <f>F44-F45+F47</f>
        <v>251007.11180200006</v>
      </c>
      <c r="G48" s="149">
        <f t="shared" ref="G48:U48" si="34">G44-G45+G47</f>
        <v>93298.507356999995</v>
      </c>
      <c r="H48" s="146">
        <f t="shared" si="34"/>
        <v>20374.455991999996</v>
      </c>
      <c r="I48" s="146">
        <f t="shared" si="34"/>
        <v>29942.547912999991</v>
      </c>
      <c r="J48" s="147">
        <f t="shared" si="34"/>
        <v>135243.86170700003</v>
      </c>
      <c r="K48" s="148">
        <f t="shared" si="34"/>
        <v>278859.37296900019</v>
      </c>
      <c r="L48" s="149">
        <f t="shared" si="34"/>
        <v>283763.28290900006</v>
      </c>
      <c r="M48" s="146">
        <f t="shared" si="34"/>
        <v>121195.46824599997</v>
      </c>
      <c r="N48" s="146">
        <f t="shared" si="34"/>
        <v>109979.54333599999</v>
      </c>
      <c r="O48" s="147">
        <f t="shared" si="34"/>
        <v>41328.895834000039</v>
      </c>
      <c r="P48" s="148">
        <f t="shared" si="34"/>
        <v>556267.19032500009</v>
      </c>
      <c r="Q48" s="149">
        <f t="shared" si="34"/>
        <v>194018.13731700002</v>
      </c>
      <c r="R48" s="146">
        <f t="shared" si="34"/>
        <v>141307.54792699998</v>
      </c>
      <c r="S48" s="147">
        <f t="shared" si="34"/>
        <v>178311.40687799995</v>
      </c>
      <c r="T48" s="147">
        <f t="shared" si="34"/>
        <v>6240.5306100000271</v>
      </c>
      <c r="U48" s="148">
        <f t="shared" si="34"/>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149">
        <v>348623.71168100002</v>
      </c>
      <c r="AG48" s="256" t="s">
        <v>117</v>
      </c>
      <c r="AH48" s="257">
        <f>IFERROR(IF(AA48&lt;0,-(AF48/AA48-1),(AF48/AA48-1)),"-")</f>
        <v>0.30460505847766517</v>
      </c>
      <c r="AI48" s="279">
        <f>IFERROR(IF(F48&lt;0,-(K48/F48-1),(K48/F48)-1),"-")</f>
        <v>0.11096203994797804</v>
      </c>
      <c r="AJ48" s="248">
        <f>IFERROR(IF(K48&lt;0,-(P48/K48-1),(P48/K48-1)),"-")</f>
        <v>0.99479466801655025</v>
      </c>
      <c r="AK48" s="248">
        <f>IFERROR(IF(P48&lt;0,-(U48/P48-1),(U48/P48-1)),"-")</f>
        <v>-6.5417425701018606E-2</v>
      </c>
      <c r="AL48" s="248">
        <f>IFERROR(IF(U48&lt;0,-(Z48/U48-1),(Z48/U48-1)),"-")</f>
        <v>-3.7938910336919651E-2</v>
      </c>
      <c r="AM48" s="249">
        <f>IFERROR(IF(Z48&lt;0,-(AE48/Z48-1),(AE48/Z48-1)),"-")</f>
        <v>0.18775472371730761</v>
      </c>
    </row>
    <row r="49" spans="1:39" s="142" customFormat="1" x14ac:dyDescent="0.45">
      <c r="A49" s="23"/>
      <c r="B49" s="223"/>
      <c r="C49" s="135" t="s">
        <v>50</v>
      </c>
      <c r="D49" s="136"/>
      <c r="E49" s="137"/>
      <c r="F49" s="152">
        <f t="shared" ref="F49:U49" si="35">F48/F5</f>
        <v>0.22410669665998822</v>
      </c>
      <c r="G49" s="153">
        <f t="shared" si="35"/>
        <v>0.36494568325532106</v>
      </c>
      <c r="H49" s="150">
        <f t="shared" si="35"/>
        <v>0.10214966440829595</v>
      </c>
      <c r="I49" s="150">
        <f t="shared" si="35"/>
        <v>0.12611404176327157</v>
      </c>
      <c r="J49" s="151">
        <f t="shared" si="35"/>
        <v>0.34243475615125574</v>
      </c>
      <c r="K49" s="152">
        <f t="shared" si="35"/>
        <v>0.25642724561540969</v>
      </c>
      <c r="L49" s="153">
        <f t="shared" si="35"/>
        <v>0.54397659551535649</v>
      </c>
      <c r="M49" s="150">
        <f t="shared" si="35"/>
        <v>0.2822606143732741</v>
      </c>
      <c r="N49" s="150">
        <f t="shared" si="35"/>
        <v>0.29985237076820298</v>
      </c>
      <c r="O49" s="151">
        <f t="shared" si="35"/>
        <v>0.11720237844340205</v>
      </c>
      <c r="P49" s="152">
        <f t="shared" si="35"/>
        <v>0.33300879620467805</v>
      </c>
      <c r="Q49" s="153">
        <f t="shared" si="35"/>
        <v>0.42097922370917612</v>
      </c>
      <c r="R49" s="150">
        <f t="shared" si="35"/>
        <v>0.30774709789889759</v>
      </c>
      <c r="S49" s="151">
        <f t="shared" si="35"/>
        <v>0.34172454204206165</v>
      </c>
      <c r="T49" s="151">
        <f t="shared" si="35"/>
        <v>1.4070715491354038E-2</v>
      </c>
      <c r="U49" s="152">
        <f t="shared" si="35"/>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153">
        <v>0.52353075917229663</v>
      </c>
      <c r="AG49" s="246" t="s">
        <v>120</v>
      </c>
      <c r="AH49" s="247">
        <f>AF49-AA49</f>
        <v>2.7472295225921484E-2</v>
      </c>
      <c r="AI49" s="296">
        <f>K49-F49</f>
        <v>3.2320548955421469E-2</v>
      </c>
      <c r="AJ49" s="294">
        <f>P49-K49</f>
        <v>7.6581550589268355E-2</v>
      </c>
      <c r="AK49" s="294">
        <f>U49-P49</f>
        <v>-5.7263113209834404E-2</v>
      </c>
      <c r="AL49" s="294">
        <f>Z49-U49</f>
        <v>-5.9777803469048818E-3</v>
      </c>
      <c r="AM49" s="295">
        <f>AE49-Z49</f>
        <v>4.1164642456047285E-2</v>
      </c>
    </row>
    <row r="50" spans="1:39" s="24" customFormat="1" x14ac:dyDescent="0.45">
      <c r="A50" s="23"/>
      <c r="B50" s="298" t="s">
        <v>114</v>
      </c>
      <c r="C50" s="100"/>
      <c r="D50" s="100"/>
      <c r="E50" s="101"/>
      <c r="F50" s="299">
        <f>F48-F51</f>
        <v>251007.11180200006</v>
      </c>
      <c r="G50" s="300">
        <f t="shared" ref="G50:U50" si="36">G48-G51</f>
        <v>93298.507356999995</v>
      </c>
      <c r="H50" s="301">
        <f t="shared" si="36"/>
        <v>20374.455991999996</v>
      </c>
      <c r="I50" s="301">
        <f t="shared" si="36"/>
        <v>29942.547912999991</v>
      </c>
      <c r="J50" s="302">
        <f t="shared" si="36"/>
        <v>135243.86170700003</v>
      </c>
      <c r="K50" s="299">
        <f t="shared" si="36"/>
        <v>278859.37296900019</v>
      </c>
      <c r="L50" s="300">
        <f t="shared" si="36"/>
        <v>283763.28290900006</v>
      </c>
      <c r="M50" s="301">
        <f t="shared" si="36"/>
        <v>121195.46824599997</v>
      </c>
      <c r="N50" s="301">
        <f t="shared" si="36"/>
        <v>109979.54333599999</v>
      </c>
      <c r="O50" s="302">
        <f t="shared" si="36"/>
        <v>41328.895834000039</v>
      </c>
      <c r="P50" s="299">
        <f t="shared" si="36"/>
        <v>556267.19032500009</v>
      </c>
      <c r="Q50" s="300">
        <f t="shared" si="36"/>
        <v>194018.13724800001</v>
      </c>
      <c r="R50" s="301">
        <f t="shared" si="36"/>
        <v>141307.54862699998</v>
      </c>
      <c r="S50" s="302">
        <f t="shared" si="36"/>
        <v>178311.43517499996</v>
      </c>
      <c r="T50" s="302">
        <f t="shared" si="36"/>
        <v>6240.5372960000268</v>
      </c>
      <c r="U50" s="299">
        <f t="shared" si="36"/>
        <v>519877.65834600001</v>
      </c>
      <c r="V50" s="300">
        <v>245232.30798599997</v>
      </c>
      <c r="W50" s="302">
        <v>193957.088926</v>
      </c>
      <c r="X50" s="302">
        <v>226407.0966100001</v>
      </c>
      <c r="Y50" s="302">
        <v>-165442.46000299996</v>
      </c>
      <c r="Z50" s="299">
        <v>500154.03351900005</v>
      </c>
      <c r="AA50" s="300">
        <v>267455.95632400003</v>
      </c>
      <c r="AB50" s="302">
        <v>128789.184853</v>
      </c>
      <c r="AC50" s="302">
        <v>211942.83151399999</v>
      </c>
      <c r="AD50" s="302">
        <v>-12826.434464</v>
      </c>
      <c r="AE50" s="299">
        <v>595361.53822699992</v>
      </c>
      <c r="AF50" s="300">
        <v>349991.70338199998</v>
      </c>
      <c r="AG50" s="240" t="s">
        <v>100</v>
      </c>
      <c r="AH50" s="241">
        <f>IFERROR(IF(AA50&lt;0,-(AF50/AA50-1),(AF50/AA50-1)),"-")</f>
        <v>0.30859565886061224</v>
      </c>
      <c r="AI50" s="303">
        <f>IFERROR(IF(F50&lt;0,-(K50/F50-1),(K50/F50)-1),"-")</f>
        <v>0.11096203994797804</v>
      </c>
      <c r="AJ50" s="275">
        <f>IFERROR(IF(K50&lt;0,-(P50/K50-1),(P50/K50-1)),"-")</f>
        <v>0.99479466801655025</v>
      </c>
      <c r="AK50" s="275">
        <f>IFERROR(IF(P50&lt;0,-(U50/P50-1),(U50/P50-1)),"-")</f>
        <v>-6.5417361677828634E-2</v>
      </c>
      <c r="AL50" s="275">
        <f>IFERROR(IF(U50&lt;0,-(Z50/U50-1),(Z50/U50-1)),"-")</f>
        <v>-3.7938973738073312E-2</v>
      </c>
      <c r="AM50" s="276">
        <f>IFERROR(IF(Z50&lt;0,-(AE50/Z50-1),(AE50/Z50-1)),"-")</f>
        <v>0.19035636689388635</v>
      </c>
    </row>
    <row r="51" spans="1:39" s="24" customFormat="1" ht="17.5" thickBot="1" x14ac:dyDescent="0.5">
      <c r="A51" s="23"/>
      <c r="B51" s="121" t="s">
        <v>115</v>
      </c>
      <c r="C51" s="304"/>
      <c r="D51" s="304"/>
      <c r="E51" s="305"/>
      <c r="F51" s="306">
        <v>0</v>
      </c>
      <c r="G51" s="307">
        <v>0</v>
      </c>
      <c r="H51" s="308">
        <v>0</v>
      </c>
      <c r="I51" s="308">
        <v>0</v>
      </c>
      <c r="J51" s="309">
        <v>0</v>
      </c>
      <c r="K51" s="306">
        <v>0</v>
      </c>
      <c r="L51" s="307">
        <v>0</v>
      </c>
      <c r="M51" s="308">
        <v>0</v>
      </c>
      <c r="N51" s="308">
        <v>0</v>
      </c>
      <c r="O51" s="309">
        <v>0</v>
      </c>
      <c r="P51" s="306">
        <v>0</v>
      </c>
      <c r="Q51" s="307">
        <v>6.8999999999999997E-5</v>
      </c>
      <c r="R51" s="308">
        <v>-6.9999999999999999E-4</v>
      </c>
      <c r="S51" s="309">
        <v>-2.8296999999999999E-2</v>
      </c>
      <c r="T51" s="309">
        <v>-6.6860000000000001E-3</v>
      </c>
      <c r="U51" s="306">
        <v>-3.5614E-2</v>
      </c>
      <c r="V51" s="307">
        <v>1.732E-3</v>
      </c>
      <c r="W51" s="309">
        <v>-1.065E-3</v>
      </c>
      <c r="X51" s="309">
        <v>-9.7499999999999996E-4</v>
      </c>
      <c r="Y51" s="309">
        <v>-9.9400000000000009E-4</v>
      </c>
      <c r="Z51" s="306">
        <v>-1.302E-3</v>
      </c>
      <c r="AA51" s="307">
        <v>-230.477306</v>
      </c>
      <c r="AB51" s="309">
        <v>-277.84085099999999</v>
      </c>
      <c r="AC51" s="309">
        <v>-391.59551699999997</v>
      </c>
      <c r="AD51" s="309">
        <v>-401.31020100000001</v>
      </c>
      <c r="AE51" s="306">
        <v>-1301.2238749999999</v>
      </c>
      <c r="AF51" s="307">
        <v>-1367.9917009999999</v>
      </c>
      <c r="AG51" s="318" t="s">
        <v>103</v>
      </c>
      <c r="AH51" s="319" t="s">
        <v>102</v>
      </c>
      <c r="AI51" s="310" t="str">
        <f>IFERROR(IF(F51&lt;0,-(K51/F51-1),(K51/F51)-1),"-")</f>
        <v>-</v>
      </c>
      <c r="AJ51" s="311" t="str">
        <f>IFERROR(IF(K51&lt;0,-(P51/K51-1),(P51/K51-1)),"-")</f>
        <v>-</v>
      </c>
      <c r="AK51" s="311" t="s">
        <v>101</v>
      </c>
      <c r="AL51" s="311" t="s">
        <v>102</v>
      </c>
      <c r="AM51" s="312" t="s">
        <v>102</v>
      </c>
    </row>
    <row r="52" spans="1:39" ht="7.5" customHeight="1" thickBot="1" x14ac:dyDescent="0.5">
      <c r="AG52" s="258"/>
      <c r="AH52" s="258"/>
      <c r="AI52" s="258"/>
      <c r="AJ52" s="258"/>
      <c r="AK52" s="258"/>
      <c r="AL52" s="258"/>
      <c r="AM52" s="258"/>
    </row>
    <row r="53" spans="1:39"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259">
        <f>IFERROR(IF(AD53&lt;0,-(AF53/AD53-1),(AF53/AD53-1)),"-")</f>
        <v>5.3967234179248313E-2</v>
      </c>
      <c r="AH53" s="260">
        <f>IFERROR(IF(AA53&lt;0,-(AF53/AA53-1),(AF53/AA53-1)),"-")</f>
        <v>9.549248747913186E-2</v>
      </c>
      <c r="AI53" s="259" t="str">
        <f>IFERROR((+IF(F53&lt;0,-(K53/F53-1),(K53/F53-1))),"-")</f>
        <v>-</v>
      </c>
      <c r="AJ53" s="260" t="str">
        <f>IFERROR((+IF(K53&lt;0,-(P53/K53-1),(P53/K53-1))),"-")</f>
        <v>-</v>
      </c>
      <c r="AK53" s="260">
        <f>IFERROR((+IF(P53&lt;0,-(U53/P53-1),(U53/P53-1))),"-")</f>
        <v>0.29230769230769238</v>
      </c>
      <c r="AL53" s="260">
        <f>IFERROR((+IF(U53&lt;0,-(Z53/U53-1),(Z53/U53-1))),"-")</f>
        <v>0.10900297619047628</v>
      </c>
      <c r="AM53" s="261">
        <f>IFERROR(IF(Z53&lt;0,-(AE53/Z53-1),(AE53/Z53-1)),"-")</f>
        <v>4.4280442804428111E-2</v>
      </c>
    </row>
    <row r="54" spans="1:39" x14ac:dyDescent="0.45">
      <c r="B54" s="154" t="s">
        <v>52</v>
      </c>
      <c r="S54" s="216"/>
      <c r="T54" s="216"/>
      <c r="W54" s="216"/>
      <c r="X54" s="216"/>
    </row>
    <row r="55" spans="1:39" x14ac:dyDescent="0.45">
      <c r="B55" s="154" t="s">
        <v>53</v>
      </c>
    </row>
    <row r="56" spans="1:39" x14ac:dyDescent="0.45">
      <c r="B56" s="154"/>
    </row>
  </sheetData>
  <mergeCells count="2">
    <mergeCell ref="B4:E4"/>
    <mergeCell ref="AG3:AH3"/>
  </mergeCells>
  <phoneticPr fontId="3" type="noConversion"/>
  <pageMargins left="0.25" right="0.25"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B48"/>
  <sheetViews>
    <sheetView tabSelected="1" view="pageBreakPreview" zoomScale="85" zoomScaleNormal="100" zoomScaleSheetLayoutView="85" workbookViewId="0">
      <selection activeCell="AH13" sqref="AH13:AH14"/>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8" width="10" style="5" customWidth="1"/>
    <col min="29" max="29" width="3.08203125" style="5" customWidth="1"/>
    <col min="30" max="16384" width="8.58203125" style="5"/>
  </cols>
  <sheetData>
    <row r="1" spans="1:28"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row>
    <row r="2" spans="1:28" ht="28.4" customHeight="1" x14ac:dyDescent="0.45">
      <c r="B2" s="6"/>
      <c r="AB2" s="328"/>
    </row>
    <row r="3" spans="1:28"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row>
    <row r="4" spans="1:28" ht="17.5" thickBot="1" x14ac:dyDescent="0.5">
      <c r="B4" s="331" t="s">
        <v>56</v>
      </c>
      <c r="C4" s="332"/>
      <c r="D4" s="332"/>
      <c r="E4" s="332"/>
      <c r="F4" s="333"/>
      <c r="G4" s="159">
        <v>2018</v>
      </c>
      <c r="H4" s="160" t="s">
        <v>2</v>
      </c>
      <c r="I4" s="161" t="s">
        <v>3</v>
      </c>
      <c r="J4" s="161" t="s">
        <v>4</v>
      </c>
      <c r="K4" s="159">
        <v>2019</v>
      </c>
      <c r="L4" s="160" t="s">
        <v>6</v>
      </c>
      <c r="M4" s="161" t="s">
        <v>7</v>
      </c>
      <c r="N4" s="161" t="s">
        <v>8</v>
      </c>
      <c r="O4" s="159">
        <v>2020</v>
      </c>
      <c r="P4" s="313" t="s">
        <v>0</v>
      </c>
      <c r="Q4" s="161" t="s">
        <v>1</v>
      </c>
      <c r="R4" s="161" t="s">
        <v>16</v>
      </c>
      <c r="S4" s="320">
        <v>2021</v>
      </c>
      <c r="T4" s="313" t="s">
        <v>19</v>
      </c>
      <c r="U4" s="161" t="s">
        <v>20</v>
      </c>
      <c r="V4" s="161" t="s">
        <v>21</v>
      </c>
      <c r="W4" s="320">
        <v>2022</v>
      </c>
      <c r="X4" s="313" t="s">
        <v>98</v>
      </c>
      <c r="Y4" s="161" t="s">
        <v>108</v>
      </c>
      <c r="Z4" s="161" t="s">
        <v>109</v>
      </c>
      <c r="AA4" s="320">
        <v>2023</v>
      </c>
      <c r="AB4" s="320" t="s">
        <v>119</v>
      </c>
    </row>
    <row r="5" spans="1:28" s="24" customFormat="1" ht="17.5" thickTop="1" x14ac:dyDescent="0.45">
      <c r="A5" s="155"/>
      <c r="B5" s="25" t="s">
        <v>57</v>
      </c>
      <c r="C5" s="26"/>
      <c r="D5" s="26"/>
      <c r="E5" s="26"/>
      <c r="F5" s="27"/>
      <c r="G5" s="162">
        <f t="shared" ref="G5:AB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14">
        <f t="shared" si="0"/>
        <v>2097688.3135790001</v>
      </c>
      <c r="Q5" s="164">
        <f t="shared" si="0"/>
        <v>2290501.1145310001</v>
      </c>
      <c r="R5" s="164">
        <f t="shared" si="0"/>
        <v>5304174.9028029991</v>
      </c>
      <c r="S5" s="321">
        <f t="shared" si="0"/>
        <v>5717827.5674850009</v>
      </c>
      <c r="T5" s="314">
        <f t="shared" si="0"/>
        <v>5769910.8332859995</v>
      </c>
      <c r="U5" s="164">
        <f t="shared" si="0"/>
        <v>5928718.1534710005</v>
      </c>
      <c r="V5" s="164">
        <f t="shared" si="0"/>
        <v>6300831.1993420012</v>
      </c>
      <c r="W5" s="321">
        <f t="shared" si="0"/>
        <v>6037783.9661359992</v>
      </c>
      <c r="X5" s="314">
        <f t="shared" si="0"/>
        <v>6312431.5448359996</v>
      </c>
      <c r="Y5" s="164">
        <f t="shared" si="0"/>
        <v>6397976.5073210001</v>
      </c>
      <c r="Z5" s="164">
        <f t="shared" si="0"/>
        <v>6669899.6538890004</v>
      </c>
      <c r="AA5" s="321">
        <f t="shared" si="0"/>
        <v>6440456.6195980003</v>
      </c>
      <c r="AB5" s="321">
        <f>AB6+AB13</f>
        <v>6919235.2112770006</v>
      </c>
    </row>
    <row r="6" spans="1:28"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B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22">
        <f t="shared" si="2"/>
        <v>3653732.5817370005</v>
      </c>
      <c r="T6" s="181">
        <f t="shared" si="2"/>
        <v>3715666.9322169996</v>
      </c>
      <c r="U6" s="169">
        <f t="shared" si="2"/>
        <v>3810977.3794979998</v>
      </c>
      <c r="V6" s="169">
        <f t="shared" si="2"/>
        <v>3979240.6998500004</v>
      </c>
      <c r="W6" s="322">
        <f t="shared" si="2"/>
        <v>3892564.0943409996</v>
      </c>
      <c r="X6" s="181">
        <f t="shared" si="2"/>
        <v>4075293.8111989996</v>
      </c>
      <c r="Y6" s="169">
        <f t="shared" si="2"/>
        <v>4006829.5662770001</v>
      </c>
      <c r="Z6" s="169">
        <f t="shared" si="2"/>
        <v>4192282.7707929998</v>
      </c>
      <c r="AA6" s="322">
        <f t="shared" si="2"/>
        <v>3964417.0876940005</v>
      </c>
      <c r="AB6" s="322">
        <f>SUM(AB7:AB12)</f>
        <v>4330774.5879810005</v>
      </c>
    </row>
    <row r="7" spans="1:28"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23">
        <v>3019311.2096139998</v>
      </c>
      <c r="T7" s="173">
        <v>1952772.4533210001</v>
      </c>
      <c r="U7" s="172">
        <v>1193567.472171</v>
      </c>
      <c r="V7" s="172">
        <v>1272229.2275980001</v>
      </c>
      <c r="W7" s="323">
        <v>674689.12402400002</v>
      </c>
      <c r="X7" s="173">
        <v>980324.56553999998</v>
      </c>
      <c r="Y7" s="172">
        <v>880080.86224199994</v>
      </c>
      <c r="Z7" s="172">
        <v>963855.93978500005</v>
      </c>
      <c r="AA7" s="323">
        <v>721048.78594700003</v>
      </c>
      <c r="AB7" s="323">
        <v>880601.89117800002</v>
      </c>
    </row>
    <row r="8" spans="1:28"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24">
        <v>0</v>
      </c>
      <c r="T8" s="179">
        <v>960791.60586699995</v>
      </c>
      <c r="U8" s="178">
        <v>1885668.828767</v>
      </c>
      <c r="V8" s="178">
        <v>1988874.3469539999</v>
      </c>
      <c r="W8" s="324">
        <v>2450603.1565660001</v>
      </c>
      <c r="X8" s="179">
        <v>2235658.943438</v>
      </c>
      <c r="Y8" s="178">
        <v>2174066.7005810002</v>
      </c>
      <c r="Z8" s="178">
        <v>2279235.3326579998</v>
      </c>
      <c r="AA8" s="324">
        <v>2340390.2904420001</v>
      </c>
      <c r="AB8" s="324">
        <v>2484665.002289</v>
      </c>
    </row>
    <row r="9" spans="1:28" x14ac:dyDescent="0.45">
      <c r="B9" s="32"/>
      <c r="C9" s="111"/>
      <c r="D9" s="72" t="s">
        <v>61</v>
      </c>
      <c r="E9" s="174"/>
      <c r="F9" s="175"/>
      <c r="G9" s="176">
        <v>88646.894085000007</v>
      </c>
      <c r="H9" s="177">
        <v>87153.076593000005</v>
      </c>
      <c r="I9" s="178">
        <v>116359.428613</v>
      </c>
      <c r="J9" s="178">
        <v>139090.46232300001</v>
      </c>
      <c r="K9" s="178">
        <v>367855.25464300002</v>
      </c>
      <c r="L9" s="179">
        <v>704833.36572600005</v>
      </c>
      <c r="M9" s="178">
        <v>592050.13032300002</v>
      </c>
      <c r="N9" s="178">
        <v>463505.151557</v>
      </c>
      <c r="O9" s="176">
        <v>462478.12812200002</v>
      </c>
      <c r="P9" s="179">
        <v>610420.71288899996</v>
      </c>
      <c r="Q9" s="178">
        <v>837404.04339899996</v>
      </c>
      <c r="R9" s="178">
        <v>740560.56013899995</v>
      </c>
      <c r="S9" s="324">
        <v>530729.98660099995</v>
      </c>
      <c r="T9" s="179">
        <v>708945.84802399995</v>
      </c>
      <c r="U9" s="178">
        <v>641449.797043</v>
      </c>
      <c r="V9" s="178">
        <v>577531.24737700005</v>
      </c>
      <c r="W9" s="324">
        <v>525559.38439400005</v>
      </c>
      <c r="X9" s="179">
        <v>638150.57383500005</v>
      </c>
      <c r="Y9" s="178">
        <v>746395.754235</v>
      </c>
      <c r="Z9" s="178">
        <v>749286.35750799999</v>
      </c>
      <c r="AA9" s="324">
        <v>700401.19280600001</v>
      </c>
      <c r="AB9" s="324">
        <v>845581.66429999995</v>
      </c>
    </row>
    <row r="10" spans="1:28" x14ac:dyDescent="0.45">
      <c r="B10" s="32"/>
      <c r="C10" s="111"/>
      <c r="D10" s="72" t="s">
        <v>62</v>
      </c>
      <c r="E10" s="174"/>
      <c r="F10" s="175"/>
      <c r="G10" s="176">
        <v>197423.677868</v>
      </c>
      <c r="H10" s="177">
        <v>277381.87486099999</v>
      </c>
      <c r="I10" s="178">
        <v>144640.86262599999</v>
      </c>
      <c r="J10" s="178">
        <v>55751.093242000003</v>
      </c>
      <c r="K10" s="178">
        <v>37677.475237999999</v>
      </c>
      <c r="L10" s="179">
        <v>32384.838350999999</v>
      </c>
      <c r="M10" s="178">
        <v>125895.802389</v>
      </c>
      <c r="N10" s="178">
        <v>119818.12581500001</v>
      </c>
      <c r="O10" s="176">
        <v>54358.168338000003</v>
      </c>
      <c r="P10" s="179">
        <v>39914.789765000001</v>
      </c>
      <c r="Q10" s="178">
        <v>41639.545689999999</v>
      </c>
      <c r="R10" s="178">
        <v>52565.049873000004</v>
      </c>
      <c r="S10" s="324">
        <v>57523.863407999997</v>
      </c>
      <c r="T10" s="179">
        <v>58844.135348999996</v>
      </c>
      <c r="U10" s="178">
        <v>36294.911929000002</v>
      </c>
      <c r="V10" s="178">
        <v>91174.915481999997</v>
      </c>
      <c r="W10" s="324">
        <v>187186.73688099999</v>
      </c>
      <c r="X10" s="179">
        <v>177706.47529900001</v>
      </c>
      <c r="Y10" s="178">
        <v>151753.89975899999</v>
      </c>
      <c r="Z10" s="178">
        <v>138929.79230100001</v>
      </c>
      <c r="AA10" s="324">
        <v>146958.11429299999</v>
      </c>
      <c r="AB10" s="324">
        <v>67932.569098000007</v>
      </c>
    </row>
    <row r="11" spans="1:28" x14ac:dyDescent="0.45">
      <c r="B11" s="32"/>
      <c r="C11" s="111"/>
      <c r="D11" s="72" t="s">
        <v>63</v>
      </c>
      <c r="E11" s="73"/>
      <c r="F11" s="74"/>
      <c r="G11" s="170">
        <v>68187.912440999993</v>
      </c>
      <c r="H11" s="173">
        <v>60742.165097999998</v>
      </c>
      <c r="I11" s="172">
        <v>49403.126364000003</v>
      </c>
      <c r="J11" s="172">
        <v>45318.966598999999</v>
      </c>
      <c r="K11" s="172">
        <v>32246.896096</v>
      </c>
      <c r="L11" s="173">
        <v>36111.241254</v>
      </c>
      <c r="M11" s="172">
        <v>33382.244529000003</v>
      </c>
      <c r="N11" s="172">
        <v>35537.478523999998</v>
      </c>
      <c r="O11" s="170">
        <v>43777.704597999997</v>
      </c>
      <c r="P11" s="173">
        <v>27922.106442</v>
      </c>
      <c r="Q11" s="172">
        <v>37453.843728</v>
      </c>
      <c r="R11" s="172">
        <v>36741.610348000002</v>
      </c>
      <c r="S11" s="323">
        <v>45730.971025999999</v>
      </c>
      <c r="T11" s="173">
        <v>33165.652552</v>
      </c>
      <c r="U11" s="172">
        <v>43384.247566999999</v>
      </c>
      <c r="V11" s="172">
        <v>37214.685120000002</v>
      </c>
      <c r="W11" s="323">
        <v>49169.337734000001</v>
      </c>
      <c r="X11" s="173">
        <v>41481.873672000002</v>
      </c>
      <c r="Y11" s="172">
        <v>50058.682223999996</v>
      </c>
      <c r="Z11" s="172">
        <v>56000.662049999999</v>
      </c>
      <c r="AA11" s="323">
        <v>48968.148501000003</v>
      </c>
      <c r="AB11" s="323">
        <v>44985.867837999998</v>
      </c>
    </row>
    <row r="12" spans="1:28" x14ac:dyDescent="0.45">
      <c r="B12" s="32"/>
      <c r="C12" s="111"/>
      <c r="D12" s="73" t="s">
        <v>107</v>
      </c>
      <c r="E12" s="73"/>
      <c r="F12" s="74"/>
      <c r="G12" s="170"/>
      <c r="H12" s="173"/>
      <c r="I12" s="172"/>
      <c r="J12" s="172"/>
      <c r="K12" s="297"/>
      <c r="L12" s="173">
        <v>0</v>
      </c>
      <c r="M12" s="172">
        <v>0</v>
      </c>
      <c r="N12" s="172">
        <v>0</v>
      </c>
      <c r="O12" s="170">
        <v>0</v>
      </c>
      <c r="P12" s="173">
        <v>0</v>
      </c>
      <c r="Q12" s="172">
        <v>396.38239800000002</v>
      </c>
      <c r="R12" s="172">
        <v>4528.5559720000001</v>
      </c>
      <c r="S12" s="323">
        <v>436.55108799999999</v>
      </c>
      <c r="T12" s="173">
        <v>1147.237104</v>
      </c>
      <c r="U12" s="172">
        <v>10612.122020999999</v>
      </c>
      <c r="V12" s="172">
        <v>12216.277319000001</v>
      </c>
      <c r="W12" s="323">
        <v>5356.3547420000004</v>
      </c>
      <c r="X12" s="173">
        <v>1971.3794150000001</v>
      </c>
      <c r="Y12" s="172">
        <v>4473.6672360000002</v>
      </c>
      <c r="Z12" s="172">
        <v>4974.6864910000004</v>
      </c>
      <c r="AA12" s="323">
        <v>6650.5557049999998</v>
      </c>
      <c r="AB12" s="323">
        <v>7007.5932780000003</v>
      </c>
    </row>
    <row r="13" spans="1:28" s="24" customFormat="1" x14ac:dyDescent="0.45">
      <c r="A13" s="155"/>
      <c r="B13" s="32"/>
      <c r="C13" s="165" t="s">
        <v>64</v>
      </c>
      <c r="D13" s="33"/>
      <c r="E13" s="33"/>
      <c r="F13" s="166"/>
      <c r="G13" s="167">
        <f>SUM(G14:G22)</f>
        <v>130856.43202399999</v>
      </c>
      <c r="H13" s="168">
        <f t="shared" ref="H13:AB13" si="3">SUM(H14:H22)</f>
        <v>227816.11941000001</v>
      </c>
      <c r="I13" s="169">
        <f t="shared" si="3"/>
        <v>237170.63918799997</v>
      </c>
      <c r="J13" s="169">
        <f t="shared" si="3"/>
        <v>261388.06506499997</v>
      </c>
      <c r="K13" s="167">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22">
        <f t="shared" si="3"/>
        <v>2064094.985748</v>
      </c>
      <c r="T13" s="181">
        <f t="shared" si="3"/>
        <v>2054243.9010690001</v>
      </c>
      <c r="U13" s="169">
        <f t="shared" si="3"/>
        <v>2117740.7739730002</v>
      </c>
      <c r="V13" s="169">
        <f t="shared" si="3"/>
        <v>2321590.4994920003</v>
      </c>
      <c r="W13" s="322">
        <f t="shared" si="3"/>
        <v>2145219.871795</v>
      </c>
      <c r="X13" s="181">
        <f t="shared" si="3"/>
        <v>2237137.7336369995</v>
      </c>
      <c r="Y13" s="169">
        <f t="shared" si="3"/>
        <v>2391146.941044</v>
      </c>
      <c r="Z13" s="169">
        <f t="shared" si="3"/>
        <v>2477616.8830960002</v>
      </c>
      <c r="AA13" s="322">
        <f t="shared" si="3"/>
        <v>2476039.5319039999</v>
      </c>
      <c r="AB13" s="322">
        <f>SUM(AB14:AB22)</f>
        <v>2588460.6232960001</v>
      </c>
    </row>
    <row r="14" spans="1:28" x14ac:dyDescent="0.45">
      <c r="B14" s="32"/>
      <c r="C14" s="111"/>
      <c r="D14" s="72" t="s">
        <v>65</v>
      </c>
      <c r="E14" s="73"/>
      <c r="F14" s="74"/>
      <c r="G14" s="170">
        <v>0</v>
      </c>
      <c r="H14" s="173">
        <v>0</v>
      </c>
      <c r="I14" s="172">
        <v>4525.556149</v>
      </c>
      <c r="J14" s="172">
        <v>4544.7669349999996</v>
      </c>
      <c r="K14" s="172">
        <v>4477.4833070000004</v>
      </c>
      <c r="L14" s="173">
        <v>4477.4833070000004</v>
      </c>
      <c r="M14" s="172">
        <v>11908.437448999999</v>
      </c>
      <c r="N14" s="172">
        <v>13797.766428999999</v>
      </c>
      <c r="O14" s="170">
        <v>16700.535919000002</v>
      </c>
      <c r="P14" s="173">
        <v>42279.385781999998</v>
      </c>
      <c r="Q14" s="172">
        <v>48649.120954999999</v>
      </c>
      <c r="R14" s="172">
        <v>105216.639901</v>
      </c>
      <c r="S14" s="323">
        <v>394620.01255599997</v>
      </c>
      <c r="T14" s="173">
        <v>426319.80924099998</v>
      </c>
      <c r="U14" s="172">
        <v>439846.018874</v>
      </c>
      <c r="V14" s="172">
        <v>445020.89802099997</v>
      </c>
      <c r="W14" s="323">
        <v>425296.87001499999</v>
      </c>
      <c r="X14" s="173">
        <v>433752.67358499998</v>
      </c>
      <c r="Y14" s="172">
        <v>509474.49815300002</v>
      </c>
      <c r="Z14" s="172">
        <v>553622.82313100004</v>
      </c>
      <c r="AA14" s="323">
        <v>571251.70090299996</v>
      </c>
      <c r="AB14" s="323">
        <v>576070.104666</v>
      </c>
    </row>
    <row r="15" spans="1:28" x14ac:dyDescent="0.45">
      <c r="B15" s="32"/>
      <c r="C15" s="111"/>
      <c r="D15" s="72" t="s">
        <v>105</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23">
        <v>85695.182698000004</v>
      </c>
      <c r="T15" s="173">
        <v>93548.675742000007</v>
      </c>
      <c r="U15" s="172">
        <v>100253.30151799999</v>
      </c>
      <c r="V15" s="172">
        <v>109719.344858</v>
      </c>
      <c r="W15" s="323">
        <v>144435.757549</v>
      </c>
      <c r="X15" s="173">
        <v>145880.30903400001</v>
      </c>
      <c r="Y15" s="172">
        <v>156244.51624900001</v>
      </c>
      <c r="Z15" s="172">
        <v>161799.71462499999</v>
      </c>
      <c r="AA15" s="323">
        <v>169300.72213899999</v>
      </c>
      <c r="AB15" s="323">
        <v>180181.11514800001</v>
      </c>
    </row>
    <row r="16" spans="1:28"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23">
        <v>109880.529515</v>
      </c>
      <c r="T16" s="173">
        <v>105526.775908</v>
      </c>
      <c r="U16" s="172">
        <v>88370.889645000003</v>
      </c>
      <c r="V16" s="172">
        <v>83485.844708999997</v>
      </c>
      <c r="W16" s="323">
        <v>83396.736520000006</v>
      </c>
      <c r="X16" s="173">
        <v>80553.404018000001</v>
      </c>
      <c r="Y16" s="172">
        <v>126045.08224</v>
      </c>
      <c r="Z16" s="172">
        <v>116341.151769</v>
      </c>
      <c r="AA16" s="323">
        <v>133473.39894499999</v>
      </c>
      <c r="AB16" s="323">
        <v>127157.534356</v>
      </c>
    </row>
    <row r="17" spans="1:28" x14ac:dyDescent="0.45">
      <c r="B17" s="32"/>
      <c r="C17" s="111"/>
      <c r="D17" s="72" t="s">
        <v>67</v>
      </c>
      <c r="E17" s="73"/>
      <c r="F17" s="74"/>
      <c r="G17" s="170">
        <v>28228.098279999998</v>
      </c>
      <c r="H17" s="171">
        <v>91999.325851000001</v>
      </c>
      <c r="I17" s="172">
        <v>119014.47446</v>
      </c>
      <c r="J17" s="172">
        <v>118888.55816299999</v>
      </c>
      <c r="K17" s="170">
        <v>127332.88546600001</v>
      </c>
      <c r="L17" s="173">
        <v>139828.90818299999</v>
      </c>
      <c r="M17" s="172">
        <v>134295.36921599999</v>
      </c>
      <c r="N17" s="172">
        <v>131059.112932</v>
      </c>
      <c r="O17" s="170">
        <v>140361.410427</v>
      </c>
      <c r="P17" s="173">
        <v>220840.77158900001</v>
      </c>
      <c r="Q17" s="172">
        <v>222195.97422999999</v>
      </c>
      <c r="R17" s="172">
        <v>228174.99953199999</v>
      </c>
      <c r="S17" s="323">
        <v>243749.48243</v>
      </c>
      <c r="T17" s="173">
        <v>228537.03421099999</v>
      </c>
      <c r="U17" s="172">
        <v>228770.57124799999</v>
      </c>
      <c r="V17" s="172">
        <v>238615.01196500001</v>
      </c>
      <c r="W17" s="323">
        <v>223373.573729</v>
      </c>
      <c r="X17" s="173">
        <v>215010.188544</v>
      </c>
      <c r="Y17" s="172">
        <v>233951.928701</v>
      </c>
      <c r="Z17" s="172">
        <v>272796.60718499997</v>
      </c>
      <c r="AA17" s="323">
        <v>257029.13875300001</v>
      </c>
      <c r="AB17" s="323">
        <v>248733.584263</v>
      </c>
    </row>
    <row r="18" spans="1:28"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23">
        <v>911377.59611699998</v>
      </c>
      <c r="T18" s="173">
        <v>883138.80402200005</v>
      </c>
      <c r="U18" s="172">
        <v>931344.085998</v>
      </c>
      <c r="V18" s="172">
        <v>966491.50296499999</v>
      </c>
      <c r="W18" s="323">
        <v>867737.48016000004</v>
      </c>
      <c r="X18" s="173">
        <v>884027.33027699997</v>
      </c>
      <c r="Y18" s="172">
        <v>880154.33361800003</v>
      </c>
      <c r="Z18" s="172">
        <v>892562.20075700001</v>
      </c>
      <c r="AA18" s="323">
        <v>607781.86390999996</v>
      </c>
      <c r="AB18" s="323">
        <v>628246.50381999998</v>
      </c>
    </row>
    <row r="19" spans="1:28"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23">
        <v>183259.224984</v>
      </c>
      <c r="T19" s="173">
        <v>202659.96066800001</v>
      </c>
      <c r="U19" s="172">
        <v>202473.77724900001</v>
      </c>
      <c r="V19" s="172">
        <v>202359.917208</v>
      </c>
      <c r="W19" s="323">
        <v>202173.26005300001</v>
      </c>
      <c r="X19" s="173">
        <v>269228.52253199997</v>
      </c>
      <c r="Y19" s="172">
        <v>269045.50147999998</v>
      </c>
      <c r="Z19" s="172">
        <v>268862.48042600002</v>
      </c>
      <c r="AA19" s="323">
        <v>544483.03309100005</v>
      </c>
      <c r="AB19" s="323">
        <v>554368.04989999998</v>
      </c>
    </row>
    <row r="20" spans="1:28" x14ac:dyDescent="0.45">
      <c r="B20" s="32"/>
      <c r="C20" s="111"/>
      <c r="D20" s="72" t="s">
        <v>70</v>
      </c>
      <c r="E20" s="12"/>
      <c r="F20" s="41"/>
      <c r="G20" s="182">
        <v>15905.626791000001</v>
      </c>
      <c r="H20" s="183">
        <v>42732.735217000001</v>
      </c>
      <c r="I20" s="79">
        <v>20474.240442999999</v>
      </c>
      <c r="J20" s="79">
        <v>23286.047473999999</v>
      </c>
      <c r="K20" s="79">
        <v>23469.965168999999</v>
      </c>
      <c r="L20" s="183">
        <v>23399.82128</v>
      </c>
      <c r="M20" s="79">
        <v>24345.671779</v>
      </c>
      <c r="N20" s="79">
        <v>18045.715639999999</v>
      </c>
      <c r="O20" s="176">
        <v>16668.888392000001</v>
      </c>
      <c r="P20" s="179">
        <v>28748.016740999999</v>
      </c>
      <c r="Q20" s="178">
        <v>28231.635053999998</v>
      </c>
      <c r="R20" s="178">
        <v>38365.436059</v>
      </c>
      <c r="S20" s="324">
        <v>35782.143146000002</v>
      </c>
      <c r="T20" s="179">
        <v>49303.003399000001</v>
      </c>
      <c r="U20" s="178">
        <v>48874.772713999999</v>
      </c>
      <c r="V20" s="178">
        <v>172271.10787800001</v>
      </c>
      <c r="W20" s="324">
        <v>74102.106545000002</v>
      </c>
      <c r="X20" s="179">
        <v>72138.514320000002</v>
      </c>
      <c r="Y20" s="178">
        <v>69983.431446999995</v>
      </c>
      <c r="Z20" s="178">
        <v>67369.995540000004</v>
      </c>
      <c r="AA20" s="324">
        <v>69151.069004000004</v>
      </c>
      <c r="AB20" s="324">
        <v>136427.88339900001</v>
      </c>
    </row>
    <row r="21" spans="1:28"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23">
        <v>4658.8663399999996</v>
      </c>
      <c r="T21" s="173">
        <v>6867.9284639999996</v>
      </c>
      <c r="U21" s="172">
        <v>12195.239106999999</v>
      </c>
      <c r="V21" s="172">
        <v>23109.960384999998</v>
      </c>
      <c r="W21" s="323">
        <v>28483.969530999999</v>
      </c>
      <c r="X21" s="173">
        <v>46911.010549999999</v>
      </c>
      <c r="Y21" s="172">
        <v>30243.24697</v>
      </c>
      <c r="Z21" s="172">
        <v>29152.552427999999</v>
      </c>
      <c r="AA21" s="323">
        <v>30116.126808000001</v>
      </c>
      <c r="AB21" s="323">
        <v>36855.788970000001</v>
      </c>
    </row>
    <row r="22" spans="1:28"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23">
        <v>95071.947962000006</v>
      </c>
      <c r="T22" s="173">
        <v>58341.909414000002</v>
      </c>
      <c r="U22" s="172">
        <v>65612.117620000005</v>
      </c>
      <c r="V22" s="172">
        <v>80516.911502999996</v>
      </c>
      <c r="W22" s="323">
        <v>96220.117692999993</v>
      </c>
      <c r="X22" s="173">
        <v>89635.780777000007</v>
      </c>
      <c r="Y22" s="172">
        <v>116004.40218600001</v>
      </c>
      <c r="Z22" s="172">
        <v>115109.357235</v>
      </c>
      <c r="AA22" s="324">
        <v>93452.478350999998</v>
      </c>
      <c r="AB22" s="324">
        <v>100420.058774</v>
      </c>
    </row>
    <row r="23" spans="1:28" s="24" customFormat="1" x14ac:dyDescent="0.45">
      <c r="A23" s="155"/>
      <c r="B23" s="63" t="s">
        <v>73</v>
      </c>
      <c r="C23" s="64"/>
      <c r="D23" s="64"/>
      <c r="E23" s="64"/>
      <c r="F23" s="65"/>
      <c r="G23" s="191">
        <f>G24+G32</f>
        <v>641304.92145900009</v>
      </c>
      <c r="H23" s="192">
        <f t="shared" ref="H23:AB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15">
        <f t="shared" si="4"/>
        <v>720835.38345900003</v>
      </c>
      <c r="R23" s="315">
        <f t="shared" si="4"/>
        <v>784173.10826300015</v>
      </c>
      <c r="S23" s="325">
        <f t="shared" si="4"/>
        <v>1109583.258714</v>
      </c>
      <c r="T23" s="200">
        <f t="shared" si="4"/>
        <v>923082.08583500003</v>
      </c>
      <c r="U23" s="315">
        <f t="shared" si="4"/>
        <v>850841.10207399994</v>
      </c>
      <c r="V23" s="315">
        <f t="shared" si="4"/>
        <v>899111.98151900014</v>
      </c>
      <c r="W23" s="325">
        <f t="shared" si="4"/>
        <v>921378.86569100013</v>
      </c>
      <c r="X23" s="200">
        <f t="shared" si="4"/>
        <v>911947.29227400001</v>
      </c>
      <c r="Y23" s="315">
        <f t="shared" si="4"/>
        <v>1015960.792058</v>
      </c>
      <c r="Z23" s="315">
        <f t="shared" si="4"/>
        <v>1059165.1109259999</v>
      </c>
      <c r="AA23" s="329">
        <f t="shared" si="4"/>
        <v>881636.35856700002</v>
      </c>
      <c r="AB23" s="329">
        <f>AB24+AB32</f>
        <v>999401.50318300002</v>
      </c>
    </row>
    <row r="24" spans="1:28" s="24" customFormat="1" x14ac:dyDescent="0.45">
      <c r="A24" s="155"/>
      <c r="B24" s="25"/>
      <c r="C24" s="165" t="s">
        <v>74</v>
      </c>
      <c r="D24" s="33"/>
      <c r="E24" s="33"/>
      <c r="F24" s="166"/>
      <c r="G24" s="167">
        <f>SUM(G25:G31)</f>
        <v>609526.36048400006</v>
      </c>
      <c r="H24" s="168">
        <f t="shared" ref="H24:AB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22">
        <f t="shared" si="5"/>
        <v>638188.23903499998</v>
      </c>
      <c r="T24" s="181">
        <f t="shared" si="5"/>
        <v>529431.43142000004</v>
      </c>
      <c r="U24" s="169">
        <f t="shared" si="5"/>
        <v>434663.47601700004</v>
      </c>
      <c r="V24" s="169">
        <f t="shared" si="5"/>
        <v>480566.52200000006</v>
      </c>
      <c r="W24" s="322">
        <f t="shared" si="5"/>
        <v>411459.58919900004</v>
      </c>
      <c r="X24" s="181">
        <f t="shared" si="5"/>
        <v>398643.16843899997</v>
      </c>
      <c r="Y24" s="169">
        <f t="shared" si="5"/>
        <v>492559.35330900003</v>
      </c>
      <c r="Z24" s="169">
        <f t="shared" si="5"/>
        <v>529597.17524700006</v>
      </c>
      <c r="AA24" s="322">
        <f t="shared" si="5"/>
        <v>520690.696023</v>
      </c>
      <c r="AB24" s="322">
        <f>SUM(AB25:AB31)</f>
        <v>644578.87872499996</v>
      </c>
    </row>
    <row r="25" spans="1:28"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23">
        <v>0</v>
      </c>
      <c r="T25" s="173">
        <v>400</v>
      </c>
      <c r="U25" s="172">
        <v>1000</v>
      </c>
      <c r="V25" s="172">
        <v>4000</v>
      </c>
      <c r="W25" s="323">
        <v>7000</v>
      </c>
      <c r="X25" s="173">
        <v>7000</v>
      </c>
      <c r="Y25" s="172">
        <v>7000</v>
      </c>
      <c r="Z25" s="172">
        <v>7000</v>
      </c>
      <c r="AA25" s="323">
        <v>7000</v>
      </c>
      <c r="AB25" s="323">
        <v>7000</v>
      </c>
    </row>
    <row r="26" spans="1:28"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23">
        <v>0</v>
      </c>
      <c r="T26" s="173">
        <v>135.232</v>
      </c>
      <c r="U26" s="172">
        <v>0</v>
      </c>
      <c r="V26" s="172">
        <v>0</v>
      </c>
      <c r="W26" s="323">
        <v>0</v>
      </c>
      <c r="X26" s="173">
        <v>0</v>
      </c>
      <c r="Y26" s="172">
        <v>0</v>
      </c>
      <c r="Z26" s="172">
        <v>0</v>
      </c>
      <c r="AA26" s="323">
        <v>0</v>
      </c>
      <c r="AB26" s="323">
        <v>0</v>
      </c>
    </row>
    <row r="27" spans="1:28"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23">
        <v>0</v>
      </c>
      <c r="T27" s="173">
        <v>0</v>
      </c>
      <c r="U27" s="172">
        <v>0</v>
      </c>
      <c r="V27" s="172">
        <v>0</v>
      </c>
      <c r="W27" s="323">
        <v>0</v>
      </c>
      <c r="X27" s="173">
        <v>0</v>
      </c>
      <c r="Y27" s="172">
        <v>0</v>
      </c>
      <c r="Z27" s="172">
        <v>1070.0367719999999</v>
      </c>
      <c r="AA27" s="323">
        <v>0</v>
      </c>
      <c r="AB27" s="323">
        <v>0</v>
      </c>
    </row>
    <row r="28" spans="1:28" x14ac:dyDescent="0.45">
      <c r="B28" s="32"/>
      <c r="C28" s="111"/>
      <c r="D28" s="72" t="s">
        <v>78</v>
      </c>
      <c r="E28" s="73"/>
      <c r="F28" s="74"/>
      <c r="G28" s="182">
        <v>59360.521124999999</v>
      </c>
      <c r="H28" s="183">
        <v>92793.744869000002</v>
      </c>
      <c r="I28" s="79">
        <v>83138.359110999998</v>
      </c>
      <c r="J28" s="79">
        <v>111674.80252899999</v>
      </c>
      <c r="K28" s="79">
        <v>109573.355774</v>
      </c>
      <c r="L28" s="183">
        <v>116339.31162399999</v>
      </c>
      <c r="M28" s="79">
        <v>144540.90141699999</v>
      </c>
      <c r="N28" s="79">
        <v>163809.15695599999</v>
      </c>
      <c r="O28" s="176">
        <v>218039.96688600001</v>
      </c>
      <c r="P28" s="173">
        <v>229832.412033</v>
      </c>
      <c r="Q28" s="172">
        <v>271850.96738500003</v>
      </c>
      <c r="R28" s="172">
        <v>289649.53658700001</v>
      </c>
      <c r="S28" s="323">
        <v>382490.32764199999</v>
      </c>
      <c r="T28" s="173">
        <v>256921.79139699999</v>
      </c>
      <c r="U28" s="172">
        <v>225027.96696699999</v>
      </c>
      <c r="V28" s="172">
        <v>244104.64759899999</v>
      </c>
      <c r="W28" s="323">
        <v>271133.39843900001</v>
      </c>
      <c r="X28" s="173">
        <v>204666.792235</v>
      </c>
      <c r="Y28" s="172">
        <v>205373.047827</v>
      </c>
      <c r="Z28" s="172">
        <v>227047.88021900001</v>
      </c>
      <c r="AA28" s="323">
        <v>281083.26423099998</v>
      </c>
      <c r="AB28" s="323">
        <v>295214.04353600001</v>
      </c>
    </row>
    <row r="29" spans="1:28" x14ac:dyDescent="0.45">
      <c r="B29" s="32"/>
      <c r="C29" s="111"/>
      <c r="D29" s="72" t="s">
        <v>79</v>
      </c>
      <c r="E29" s="73"/>
      <c r="F29" s="74"/>
      <c r="G29" s="170">
        <v>265767.43378700002</v>
      </c>
      <c r="H29" s="173">
        <v>219186.634357</v>
      </c>
      <c r="I29" s="172">
        <v>178227.553965</v>
      </c>
      <c r="J29" s="172">
        <v>153787.72850999999</v>
      </c>
      <c r="K29" s="172">
        <v>127001.078813</v>
      </c>
      <c r="L29" s="173">
        <v>98106.981568000003</v>
      </c>
      <c r="M29" s="172">
        <v>126121.564476</v>
      </c>
      <c r="N29" s="172">
        <v>106612.60458</v>
      </c>
      <c r="O29" s="176">
        <v>94569.311130999995</v>
      </c>
      <c r="P29" s="173">
        <v>90668.615457000007</v>
      </c>
      <c r="Q29" s="172">
        <v>95412.488458000007</v>
      </c>
      <c r="R29" s="172">
        <v>103231.856784</v>
      </c>
      <c r="S29" s="323">
        <v>104238.48312</v>
      </c>
      <c r="T29" s="173">
        <v>91594.191017999998</v>
      </c>
      <c r="U29" s="172">
        <v>83854.815698000006</v>
      </c>
      <c r="V29" s="172">
        <v>87352.881297999993</v>
      </c>
      <c r="W29" s="323">
        <v>88569.014081999994</v>
      </c>
      <c r="X29" s="173">
        <v>77736.870206000007</v>
      </c>
      <c r="Y29" s="172">
        <v>140793.343547</v>
      </c>
      <c r="Z29" s="172">
        <v>142372.968884</v>
      </c>
      <c r="AA29" s="323">
        <v>92901.21643</v>
      </c>
      <c r="AB29" s="323">
        <v>100493.220575</v>
      </c>
    </row>
    <row r="30" spans="1:28"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23">
        <v>37529.676256999999</v>
      </c>
      <c r="T30" s="173">
        <v>38428.706729999998</v>
      </c>
      <c r="U30" s="172">
        <v>39394.249658000001</v>
      </c>
      <c r="V30" s="172">
        <v>40282.104930000001</v>
      </c>
      <c r="W30" s="323">
        <v>2902.8281310000002</v>
      </c>
      <c r="X30" s="173">
        <v>2902.8281310000002</v>
      </c>
      <c r="Y30" s="172">
        <v>4751.4762710000005</v>
      </c>
      <c r="Z30" s="172">
        <v>131.79040000000001</v>
      </c>
      <c r="AA30" s="323">
        <v>0</v>
      </c>
      <c r="AB30" s="323">
        <v>0</v>
      </c>
    </row>
    <row r="31" spans="1:28"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23">
        <v>113929.752016</v>
      </c>
      <c r="T31" s="173">
        <v>141951.51027500001</v>
      </c>
      <c r="U31" s="172">
        <v>85386.443694000001</v>
      </c>
      <c r="V31" s="172">
        <v>104826.888173</v>
      </c>
      <c r="W31" s="323">
        <v>41854.348547000001</v>
      </c>
      <c r="X31" s="173">
        <v>106336.67786700001</v>
      </c>
      <c r="Y31" s="172">
        <v>134641.48566400001</v>
      </c>
      <c r="Z31" s="172">
        <v>151974.498972</v>
      </c>
      <c r="AA31" s="323">
        <v>139706.21536199999</v>
      </c>
      <c r="AB31" s="323">
        <v>241871.61461399999</v>
      </c>
    </row>
    <row r="32" spans="1:28" s="24" customFormat="1" x14ac:dyDescent="0.45">
      <c r="A32" s="155"/>
      <c r="B32" s="25"/>
      <c r="C32" s="165" t="s">
        <v>82</v>
      </c>
      <c r="D32" s="33"/>
      <c r="E32" s="33"/>
      <c r="F32" s="166"/>
      <c r="G32" s="167">
        <f>SUM(G33:G39)</f>
        <v>31778.560975</v>
      </c>
      <c r="H32" s="168">
        <f t="shared" ref="H32:AB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22">
        <f t="shared" si="6"/>
        <v>471395.01967900002</v>
      </c>
      <c r="T32" s="181">
        <f t="shared" si="6"/>
        <v>393650.654415</v>
      </c>
      <c r="U32" s="169">
        <f t="shared" si="6"/>
        <v>416177.6260569999</v>
      </c>
      <c r="V32" s="169">
        <f t="shared" si="6"/>
        <v>418545.45951900003</v>
      </c>
      <c r="W32" s="322">
        <f t="shared" si="6"/>
        <v>509919.27649200003</v>
      </c>
      <c r="X32" s="181">
        <f t="shared" si="6"/>
        <v>513304.12383500003</v>
      </c>
      <c r="Y32" s="169">
        <f t="shared" si="6"/>
        <v>523401.43874899996</v>
      </c>
      <c r="Z32" s="169">
        <f t="shared" si="6"/>
        <v>529567.93567899999</v>
      </c>
      <c r="AA32" s="322">
        <f t="shared" si="6"/>
        <v>360945.66254400002</v>
      </c>
      <c r="AB32" s="322">
        <f>SUM(AB33:AB39)</f>
        <v>354822.62445800001</v>
      </c>
    </row>
    <row r="33" spans="1:28"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23">
        <v>0</v>
      </c>
      <c r="T33" s="173">
        <v>553.61699999999996</v>
      </c>
      <c r="U33" s="172">
        <v>0</v>
      </c>
      <c r="V33" s="172">
        <v>0</v>
      </c>
      <c r="W33" s="323">
        <v>0</v>
      </c>
      <c r="X33" s="173">
        <v>0</v>
      </c>
      <c r="Y33" s="172">
        <v>0</v>
      </c>
      <c r="Z33" s="172">
        <v>0</v>
      </c>
      <c r="AA33" s="323">
        <v>0</v>
      </c>
      <c r="AB33" s="323">
        <v>0</v>
      </c>
    </row>
    <row r="34" spans="1:28"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23">
        <v>207824.890246</v>
      </c>
      <c r="T34" s="173">
        <v>200970.95277599999</v>
      </c>
      <c r="U34" s="172">
        <v>200970.95277599999</v>
      </c>
      <c r="V34" s="172">
        <v>152690.486065</v>
      </c>
      <c r="W34" s="323">
        <v>234747.388637</v>
      </c>
      <c r="X34" s="173">
        <v>245046.91056700001</v>
      </c>
      <c r="Y34" s="172">
        <v>252173.15190500001</v>
      </c>
      <c r="Z34" s="172">
        <v>261086.43148699999</v>
      </c>
      <c r="AA34" s="323">
        <v>83901.868168999994</v>
      </c>
      <c r="AB34" s="323">
        <v>89017.264299999995</v>
      </c>
    </row>
    <row r="35" spans="1:28"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24">
        <v>17755.434958999998</v>
      </c>
      <c r="T35" s="179">
        <v>20374.245378</v>
      </c>
      <c r="U35" s="178">
        <v>21546.526666000002</v>
      </c>
      <c r="V35" s="178">
        <v>22876.617414</v>
      </c>
      <c r="W35" s="324">
        <v>13876.873368</v>
      </c>
      <c r="X35" s="179">
        <v>14553.280353</v>
      </c>
      <c r="Y35" s="178">
        <v>15613.802486</v>
      </c>
      <c r="Z35" s="178">
        <v>16638.988722999999</v>
      </c>
      <c r="AA35" s="324">
        <v>17080.991074000001</v>
      </c>
      <c r="AB35" s="324">
        <v>17616.841480999999</v>
      </c>
    </row>
    <row r="36" spans="1:28" x14ac:dyDescent="0.45">
      <c r="B36" s="32"/>
      <c r="C36" s="111"/>
      <c r="D36" s="40" t="s">
        <v>86</v>
      </c>
      <c r="E36" s="12"/>
      <c r="F36" s="41"/>
      <c r="G36" s="182">
        <v>3098.0358940000001</v>
      </c>
      <c r="H36" s="183">
        <v>3200.0131999999999</v>
      </c>
      <c r="I36" s="79">
        <v>3297.3807590000001</v>
      </c>
      <c r="J36" s="79">
        <v>3397.0421569999999</v>
      </c>
      <c r="K36" s="79">
        <v>4911.3546189999997</v>
      </c>
      <c r="L36" s="183">
        <v>5082.9223199999997</v>
      </c>
      <c r="M36" s="79">
        <v>5024.7157479999996</v>
      </c>
      <c r="N36" s="79">
        <v>5049.9572420000004</v>
      </c>
      <c r="O36" s="182">
        <v>5289.4520069999999</v>
      </c>
      <c r="P36" s="179">
        <v>12254.060226</v>
      </c>
      <c r="Q36" s="178">
        <v>12807.916771</v>
      </c>
      <c r="R36" s="178">
        <v>11949.356765</v>
      </c>
      <c r="S36" s="324">
        <v>12607.875339</v>
      </c>
      <c r="T36" s="179">
        <v>12693.555535</v>
      </c>
      <c r="U36" s="178">
        <v>12720.641750999999</v>
      </c>
      <c r="V36" s="178">
        <v>13841.670521</v>
      </c>
      <c r="W36" s="324">
        <v>13834.890155999999</v>
      </c>
      <c r="X36" s="179">
        <v>13889.795614000001</v>
      </c>
      <c r="Y36" s="178">
        <v>13947.227761</v>
      </c>
      <c r="Z36" s="178">
        <v>13978.476644</v>
      </c>
      <c r="AA36" s="324">
        <v>14039.274948</v>
      </c>
      <c r="AB36" s="324">
        <v>14093.282639999999</v>
      </c>
    </row>
    <row r="37" spans="1:28"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24">
        <v>159157.016149</v>
      </c>
      <c r="T37" s="179">
        <v>157404.412075</v>
      </c>
      <c r="U37" s="178">
        <v>179191.57606699999</v>
      </c>
      <c r="V37" s="178">
        <v>227689.13933100001</v>
      </c>
      <c r="W37" s="324">
        <v>181254.138114</v>
      </c>
      <c r="X37" s="179">
        <v>173226.554294</v>
      </c>
      <c r="Y37" s="178">
        <v>176274.02549199999</v>
      </c>
      <c r="Z37" s="178">
        <v>172259.006077</v>
      </c>
      <c r="AA37" s="324">
        <v>146304.00428699999</v>
      </c>
      <c r="AB37" s="324">
        <v>136150.50346599999</v>
      </c>
    </row>
    <row r="38" spans="1:28" x14ac:dyDescent="0.45">
      <c r="B38" s="32"/>
      <c r="C38" s="111"/>
      <c r="D38" s="72" t="s">
        <v>118</v>
      </c>
      <c r="E38" s="73"/>
      <c r="F38" s="74"/>
      <c r="G38" s="170"/>
      <c r="H38" s="171"/>
      <c r="I38" s="172"/>
      <c r="J38" s="172"/>
      <c r="K38" s="170"/>
      <c r="L38" s="173"/>
      <c r="M38" s="172"/>
      <c r="N38" s="172"/>
      <c r="O38" s="170"/>
      <c r="P38" s="173"/>
      <c r="Q38" s="172"/>
      <c r="R38" s="172"/>
      <c r="S38" s="323"/>
      <c r="T38" s="173"/>
      <c r="U38" s="172"/>
      <c r="V38" s="172"/>
      <c r="W38" s="323"/>
      <c r="X38" s="173">
        <v>0</v>
      </c>
      <c r="Y38" s="172">
        <v>0</v>
      </c>
      <c r="Z38" s="172">
        <v>0</v>
      </c>
      <c r="AA38" s="323">
        <v>49607.494826000002</v>
      </c>
      <c r="AB38" s="323">
        <v>46758.200809000002</v>
      </c>
    </row>
    <row r="39" spans="1:28"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23">
        <v>74049.802985999995</v>
      </c>
      <c r="T39" s="173">
        <v>1653.8716509999999</v>
      </c>
      <c r="U39" s="172">
        <v>1747.928797</v>
      </c>
      <c r="V39" s="172">
        <v>1447.546188</v>
      </c>
      <c r="W39" s="323">
        <v>66205.986216999998</v>
      </c>
      <c r="X39" s="173">
        <v>66587.583006999994</v>
      </c>
      <c r="Y39" s="172">
        <v>65393.231104999999</v>
      </c>
      <c r="Z39" s="172">
        <v>65605.032747999998</v>
      </c>
      <c r="AA39" s="323">
        <v>50012.029240000003</v>
      </c>
      <c r="AB39" s="323">
        <v>51186.531761999999</v>
      </c>
    </row>
    <row r="40" spans="1:28" s="24" customFormat="1" x14ac:dyDescent="0.45">
      <c r="A40" s="155"/>
      <c r="B40" s="63" t="s">
        <v>89</v>
      </c>
      <c r="C40" s="64"/>
      <c r="D40" s="64"/>
      <c r="E40" s="64"/>
      <c r="F40" s="64"/>
      <c r="G40" s="199">
        <f>SUM(G41:G45)</f>
        <v>-22245.339771999978</v>
      </c>
      <c r="H40" s="228">
        <f t="shared" ref="H40:AB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15">
        <f t="shared" si="7"/>
        <v>1569665.731072</v>
      </c>
      <c r="R40" s="315">
        <f t="shared" si="7"/>
        <v>4520001.7945400001</v>
      </c>
      <c r="S40" s="325">
        <f t="shared" si="7"/>
        <v>4608244.3087709993</v>
      </c>
      <c r="T40" s="200">
        <f t="shared" si="7"/>
        <v>4846828.7474509999</v>
      </c>
      <c r="U40" s="315">
        <f t="shared" si="7"/>
        <v>5077877.0513969995</v>
      </c>
      <c r="V40" s="315">
        <f t="shared" si="7"/>
        <v>5401719.2178229997</v>
      </c>
      <c r="W40" s="325">
        <f t="shared" si="7"/>
        <v>5116405.1004450005</v>
      </c>
      <c r="X40" s="200">
        <f t="shared" si="7"/>
        <v>5400484.2525619995</v>
      </c>
      <c r="Y40" s="315">
        <f t="shared" si="7"/>
        <v>5382015.7152630007</v>
      </c>
      <c r="Z40" s="315">
        <f t="shared" si="7"/>
        <v>5610734.542963</v>
      </c>
      <c r="AA40" s="325">
        <f t="shared" si="7"/>
        <v>5558820.2610309999</v>
      </c>
      <c r="AB40" s="325">
        <f>SUM(AB41:AB45)</f>
        <v>5919833.7080939999</v>
      </c>
    </row>
    <row r="41" spans="1:28" x14ac:dyDescent="0.45">
      <c r="B41" s="32"/>
      <c r="C41" s="201" t="s">
        <v>90</v>
      </c>
      <c r="D41" s="201"/>
      <c r="E41" s="201"/>
      <c r="F41" s="197"/>
      <c r="G41" s="180">
        <v>3727.7824999999998</v>
      </c>
      <c r="H41" s="229">
        <v>3740.0925000000002</v>
      </c>
      <c r="I41" s="178">
        <v>3772.7114999999999</v>
      </c>
      <c r="J41" s="178">
        <v>3986.7114999999999</v>
      </c>
      <c r="K41" s="316">
        <v>4022.7489999999998</v>
      </c>
      <c r="L41" s="177">
        <v>4022.7489999999998</v>
      </c>
      <c r="M41" s="178">
        <v>4041.3924999999999</v>
      </c>
      <c r="N41" s="178">
        <v>4042.6424999999999</v>
      </c>
      <c r="O41" s="176">
        <v>4278.5185000000001</v>
      </c>
      <c r="P41" s="326">
        <v>4278.6184999999996</v>
      </c>
      <c r="Q41" s="178">
        <v>4327.4070000000002</v>
      </c>
      <c r="R41" s="178">
        <v>4895.1445000000003</v>
      </c>
      <c r="S41" s="324">
        <v>4896.7044999999998</v>
      </c>
      <c r="T41" s="316">
        <v>4907.2044999999998</v>
      </c>
      <c r="U41" s="178">
        <v>4907.2044999999998</v>
      </c>
      <c r="V41" s="178">
        <v>4907.2044999999998</v>
      </c>
      <c r="W41" s="324">
        <v>4908.1544999999996</v>
      </c>
      <c r="X41" s="316">
        <v>4923.7290000000003</v>
      </c>
      <c r="Y41" s="178">
        <v>4923.7290000000003</v>
      </c>
      <c r="Z41" s="178">
        <v>4923.7290000000003</v>
      </c>
      <c r="AA41" s="324">
        <v>4923.7290000000003</v>
      </c>
      <c r="AB41" s="324">
        <v>4923.9040000000005</v>
      </c>
    </row>
    <row r="42" spans="1:28" x14ac:dyDescent="0.45">
      <c r="B42" s="32"/>
      <c r="C42" s="201" t="s">
        <v>91</v>
      </c>
      <c r="D42" s="201"/>
      <c r="E42" s="201"/>
      <c r="F42" s="197"/>
      <c r="G42" s="180">
        <v>805068.53404399997</v>
      </c>
      <c r="H42" s="229">
        <v>812257.33025200001</v>
      </c>
      <c r="I42" s="178">
        <v>817100.07444400003</v>
      </c>
      <c r="J42" s="178">
        <v>941841.52054900001</v>
      </c>
      <c r="K42" s="316">
        <v>984641.28020599997</v>
      </c>
      <c r="L42" s="177">
        <v>984641.28020599997</v>
      </c>
      <c r="M42" s="178">
        <v>985745.56669899996</v>
      </c>
      <c r="N42" s="178">
        <v>985819.60769900004</v>
      </c>
      <c r="O42" s="176">
        <v>1003771.194569</v>
      </c>
      <c r="P42" s="326">
        <v>1003773.6020440001</v>
      </c>
      <c r="Q42" s="178">
        <v>1065613.7490600001</v>
      </c>
      <c r="R42" s="178">
        <v>3837224.170618</v>
      </c>
      <c r="S42" s="324">
        <v>3839098.492238</v>
      </c>
      <c r="T42" s="316">
        <v>1474069.86152</v>
      </c>
      <c r="U42" s="178">
        <v>1475088.159033</v>
      </c>
      <c r="V42" s="178">
        <v>1475088.159033</v>
      </c>
      <c r="W42" s="324">
        <v>1448604.3711000001</v>
      </c>
      <c r="X42" s="316">
        <v>1467702.051518</v>
      </c>
      <c r="Y42" s="178">
        <v>1470141.0466189999</v>
      </c>
      <c r="Z42" s="178">
        <v>1470346.00868</v>
      </c>
      <c r="AA42" s="324">
        <v>1472034.1913709999</v>
      </c>
      <c r="AB42" s="324">
        <v>1471454.645911</v>
      </c>
    </row>
    <row r="43" spans="1:28" x14ac:dyDescent="0.45">
      <c r="B43" s="32"/>
      <c r="C43" s="201" t="s">
        <v>92</v>
      </c>
      <c r="D43" s="201"/>
      <c r="E43" s="201"/>
      <c r="F43" s="197"/>
      <c r="G43" s="180">
        <v>-33127.140712</v>
      </c>
      <c r="H43" s="229">
        <v>-18871.633938999999</v>
      </c>
      <c r="I43" s="178">
        <v>-4079.368747</v>
      </c>
      <c r="J43" s="178">
        <v>150973.99568200001</v>
      </c>
      <c r="K43" s="316">
        <v>114076.17123599999</v>
      </c>
      <c r="L43" s="177">
        <v>120880.639255</v>
      </c>
      <c r="M43" s="178">
        <v>131902.995823</v>
      </c>
      <c r="N43" s="178">
        <v>172723.90158599999</v>
      </c>
      <c r="O43" s="176">
        <v>168113.934186</v>
      </c>
      <c r="P43" s="326">
        <v>181052.65100300001</v>
      </c>
      <c r="Q43" s="178">
        <v>126466.83598800001</v>
      </c>
      <c r="R43" s="178">
        <v>126225.256733</v>
      </c>
      <c r="S43" s="324">
        <v>206327.03733799999</v>
      </c>
      <c r="T43" s="316">
        <v>155055.92094800001</v>
      </c>
      <c r="U43" s="178">
        <v>191104.78147799999</v>
      </c>
      <c r="V43" s="178">
        <v>288515.52809400001</v>
      </c>
      <c r="W43" s="324">
        <v>190113.30586600001</v>
      </c>
      <c r="X43" s="316">
        <v>187957.157966</v>
      </c>
      <c r="Y43" s="178">
        <v>206646.758623</v>
      </c>
      <c r="Z43" s="178">
        <v>223511.77301</v>
      </c>
      <c r="AA43" s="324">
        <v>182510.51001599999</v>
      </c>
      <c r="AB43" s="324">
        <v>195518.685501</v>
      </c>
    </row>
    <row r="44" spans="1:28" x14ac:dyDescent="0.45">
      <c r="B44" s="32"/>
      <c r="C44" s="201" t="s">
        <v>93</v>
      </c>
      <c r="D44" s="201"/>
      <c r="E44" s="201"/>
      <c r="F44" s="197"/>
      <c r="G44" s="180">
        <v>-797914.51560399996</v>
      </c>
      <c r="H44" s="229">
        <v>-704616.00869399996</v>
      </c>
      <c r="I44" s="178">
        <v>-683521.552929</v>
      </c>
      <c r="J44" s="178">
        <v>-653579.00541600003</v>
      </c>
      <c r="K44" s="316">
        <v>-518335.14238400001</v>
      </c>
      <c r="L44" s="177">
        <v>-224352.25321299999</v>
      </c>
      <c r="M44" s="178">
        <v>-113376.39189300001</v>
      </c>
      <c r="N44" s="178">
        <v>-3396.8478930000001</v>
      </c>
      <c r="O44" s="176">
        <v>37932.046512000001</v>
      </c>
      <c r="P44" s="326">
        <v>231950.18376000001</v>
      </c>
      <c r="Q44" s="178">
        <v>373257.732387</v>
      </c>
      <c r="R44" s="178">
        <v>551569.16756199999</v>
      </c>
      <c r="S44" s="324">
        <v>557809.70485900005</v>
      </c>
      <c r="T44" s="316">
        <v>3212659.5848810002</v>
      </c>
      <c r="U44" s="178">
        <v>3406616.6738069998</v>
      </c>
      <c r="V44" s="178">
        <v>3633023.7704170002</v>
      </c>
      <c r="W44" s="324">
        <v>3467581.3104139999</v>
      </c>
      <c r="X44" s="316">
        <v>3735037.2667379999</v>
      </c>
      <c r="Y44" s="178">
        <v>3695838.3746210001</v>
      </c>
      <c r="Z44" s="178">
        <v>3907781.2061350001</v>
      </c>
      <c r="AA44" s="324">
        <v>3894954.7716709999</v>
      </c>
      <c r="AB44" s="324">
        <v>4244946.4750530003</v>
      </c>
    </row>
    <row r="45" spans="1:28" x14ac:dyDescent="0.45">
      <c r="B45" s="32"/>
      <c r="C45" s="201" t="s">
        <v>94</v>
      </c>
      <c r="D45" s="201"/>
      <c r="E45" s="201"/>
      <c r="F45" s="197"/>
      <c r="G45" s="180">
        <v>0</v>
      </c>
      <c r="H45" s="229">
        <v>0</v>
      </c>
      <c r="I45" s="178">
        <v>0</v>
      </c>
      <c r="J45" s="178">
        <v>0</v>
      </c>
      <c r="K45" s="316">
        <v>0</v>
      </c>
      <c r="L45" s="188">
        <v>0</v>
      </c>
      <c r="M45" s="189">
        <v>0</v>
      </c>
      <c r="N45" s="189">
        <v>0</v>
      </c>
      <c r="O45" s="187">
        <v>0</v>
      </c>
      <c r="P45" s="326">
        <v>7.4460000000000004E-3</v>
      </c>
      <c r="Q45" s="178">
        <v>6.6369999999999997E-3</v>
      </c>
      <c r="R45" s="178">
        <v>88.055126999999999</v>
      </c>
      <c r="S45" s="324">
        <v>112.36983600000001</v>
      </c>
      <c r="T45" s="316">
        <v>136.175602</v>
      </c>
      <c r="U45" s="178">
        <v>160.23257899999999</v>
      </c>
      <c r="V45" s="178">
        <v>184.555779</v>
      </c>
      <c r="W45" s="324">
        <v>5197.9585649999999</v>
      </c>
      <c r="X45" s="316">
        <v>4864.0473400000001</v>
      </c>
      <c r="Y45" s="178">
        <v>4465.8064000000004</v>
      </c>
      <c r="Z45" s="178">
        <v>4171.8261380000004</v>
      </c>
      <c r="AA45" s="324">
        <v>4397.0589730000002</v>
      </c>
      <c r="AB45" s="324">
        <v>2989.997629</v>
      </c>
    </row>
    <row r="46" spans="1:28" x14ac:dyDescent="0.45">
      <c r="B46" s="143" t="s">
        <v>95</v>
      </c>
      <c r="C46" s="202"/>
      <c r="D46" s="202"/>
      <c r="E46" s="202"/>
      <c r="F46" s="202"/>
      <c r="G46" s="203">
        <f>G40+G23</f>
        <v>619059.58168700011</v>
      </c>
      <c r="H46" s="230">
        <f t="shared" ref="H46:AB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17">
        <f t="shared" si="8"/>
        <v>2097688.3135789996</v>
      </c>
      <c r="Q46" s="205">
        <f t="shared" si="8"/>
        <v>2290501.1145310001</v>
      </c>
      <c r="R46" s="205">
        <f t="shared" si="8"/>
        <v>5304174.9028030001</v>
      </c>
      <c r="S46" s="327">
        <f t="shared" si="8"/>
        <v>5717827.5674849991</v>
      </c>
      <c r="T46" s="317">
        <f t="shared" si="8"/>
        <v>5769910.8332860004</v>
      </c>
      <c r="U46" s="205">
        <f t="shared" si="8"/>
        <v>5928718.1534709996</v>
      </c>
      <c r="V46" s="205">
        <f t="shared" si="8"/>
        <v>6300831.1993419994</v>
      </c>
      <c r="W46" s="327">
        <f t="shared" si="8"/>
        <v>6037783.9661360011</v>
      </c>
      <c r="X46" s="317">
        <f t="shared" si="8"/>
        <v>6312431.5448359996</v>
      </c>
      <c r="Y46" s="205">
        <f t="shared" si="8"/>
        <v>6397976.507321001</v>
      </c>
      <c r="Z46" s="205">
        <f t="shared" si="8"/>
        <v>6669899.6538890004</v>
      </c>
      <c r="AA46" s="327">
        <f t="shared" si="8"/>
        <v>6440456.6195980003</v>
      </c>
      <c r="AB46" s="327">
        <f>AB40+AB23</f>
        <v>6919235.2112769997</v>
      </c>
    </row>
    <row r="47" spans="1:28" ht="13.5" customHeight="1" x14ac:dyDescent="0.45">
      <c r="B47" s="154" t="s">
        <v>52</v>
      </c>
      <c r="L47" s="7"/>
      <c r="M47" s="7"/>
      <c r="N47" s="7"/>
      <c r="O47" s="7"/>
      <c r="P47" s="7"/>
      <c r="Q47" s="7"/>
      <c r="R47" s="212"/>
      <c r="S47" s="212"/>
      <c r="T47" s="212"/>
      <c r="U47" s="212"/>
      <c r="V47" s="212"/>
      <c r="W47" s="212"/>
      <c r="X47" s="212"/>
      <c r="Y47" s="212"/>
      <c r="Z47" s="212"/>
      <c r="AA47" s="212"/>
      <c r="AB47" s="330"/>
    </row>
    <row r="48" spans="1:28" x14ac:dyDescent="0.45">
      <c r="B48" s="154" t="s">
        <v>104</v>
      </c>
      <c r="AB48" s="328"/>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efef4c035b81bd51c81206fefb671043">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beb176c03cdd4cf810ef5fec4e791f0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customXml/itemProps2.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3.xml><?xml version="1.0" encoding="utf-8"?>
<ds:datastoreItem xmlns:ds="http://schemas.openxmlformats.org/officeDocument/2006/customXml" ds:itemID="{FD496DC9-434E-4E07-AF7D-7E056497A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Jongmin Hyun (현종민)</cp:lastModifiedBy>
  <cp:lastPrinted>2024-02-07T09:55:16Z</cp:lastPrinted>
  <dcterms:created xsi:type="dcterms:W3CDTF">2021-08-11T11:05:44Z</dcterms:created>
  <dcterms:modified xsi:type="dcterms:W3CDTF">2024-05-07T11:52:03Z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