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lueholestudio-my.sharepoint.com/personal/claire_lee_bluehole_net/Documents/IR Team/02. 실적발표/2023 1Q_230509/06. 최종 배포용/"/>
    </mc:Choice>
  </mc:AlternateContent>
  <xr:revisionPtr revIDLastSave="1298" documentId="8_{727B4A02-CB12-40C7-A4E5-F3772A6A55E4}" xr6:coauthVersionLast="47" xr6:coauthVersionMax="47" xr10:uidLastSave="{1ED766F1-BE7E-4A5C-92A5-58BDECB2C2F2}"/>
  <bookViews>
    <workbookView xWindow="38290" yWindow="-110" windowWidth="38620" windowHeight="2122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BS'!$A$1:$Y$47</definedName>
    <definedName name="_xlnm.Print_Area" localSheetId="0">'Consolidated IS'!$A$1:$AH$56</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0" i="2" l="1"/>
  <c r="X6" i="10" l="1"/>
  <c r="W6" i="10"/>
  <c r="V6" i="10"/>
  <c r="U6" i="10"/>
  <c r="T6" i="10"/>
  <c r="S6" i="10"/>
  <c r="S5" i="10" s="1"/>
  <c r="R6" i="10"/>
  <c r="Q6" i="10"/>
  <c r="P6" i="10"/>
  <c r="O6" i="10"/>
  <c r="N6" i="10"/>
  <c r="M6" i="10"/>
  <c r="L6" i="10"/>
  <c r="AE52" i="2"/>
  <c r="AD52" i="2"/>
  <c r="AG51" i="2"/>
  <c r="AF51" i="2"/>
  <c r="AE51" i="2"/>
  <c r="AD51" i="2"/>
  <c r="AC51" i="2"/>
  <c r="AG50" i="2"/>
  <c r="AF50" i="2"/>
  <c r="AE50" i="2"/>
  <c r="AD50" i="2"/>
  <c r="AC50" i="2"/>
  <c r="AG49" i="2"/>
  <c r="AF49" i="2"/>
  <c r="AE49" i="2"/>
  <c r="AD49" i="2"/>
  <c r="AC49" i="2"/>
  <c r="AF48" i="2"/>
  <c r="AE48" i="2"/>
  <c r="AD48" i="2"/>
  <c r="AG47" i="2"/>
  <c r="AF47" i="2"/>
  <c r="AE47" i="2"/>
  <c r="AD47" i="2"/>
  <c r="AC47" i="2"/>
  <c r="AG46" i="2"/>
  <c r="AF46" i="2"/>
  <c r="AE46" i="2"/>
  <c r="AD46" i="2"/>
  <c r="AC46" i="2"/>
  <c r="AG45" i="2"/>
  <c r="AF45" i="2"/>
  <c r="AE45" i="2"/>
  <c r="AD45" i="2"/>
  <c r="AC45" i="2"/>
  <c r="AG44" i="2"/>
  <c r="AF44" i="2"/>
  <c r="AE44" i="2"/>
  <c r="AD44" i="2"/>
  <c r="AC44" i="2"/>
  <c r="AB44" i="2"/>
  <c r="AG43" i="2"/>
  <c r="AF43" i="2"/>
  <c r="AE43" i="2"/>
  <c r="AD43" i="2"/>
  <c r="AC43" i="2"/>
  <c r="AB43" i="2"/>
  <c r="AG42" i="2"/>
  <c r="AF42" i="2"/>
  <c r="AE42" i="2"/>
  <c r="AD42" i="2"/>
  <c r="AC42" i="2"/>
  <c r="AB42" i="2"/>
  <c r="AG41" i="2"/>
  <c r="AF41" i="2"/>
  <c r="AE41" i="2"/>
  <c r="AD41" i="2"/>
  <c r="AC41" i="2"/>
  <c r="AB41" i="2"/>
  <c r="AG40" i="2"/>
  <c r="AF40" i="2"/>
  <c r="AE40" i="2"/>
  <c r="AD40" i="2"/>
  <c r="AC40" i="2"/>
  <c r="AG39" i="2"/>
  <c r="AF39" i="2"/>
  <c r="AE39" i="2"/>
  <c r="AD39" i="2"/>
  <c r="AC39" i="2"/>
  <c r="AD38" i="2"/>
  <c r="AC38" i="2"/>
  <c r="AG37" i="2"/>
  <c r="AF37" i="2"/>
  <c r="AE37" i="2"/>
  <c r="AD37" i="2"/>
  <c r="AC37" i="2"/>
  <c r="AB37" i="2"/>
  <c r="AG36" i="2"/>
  <c r="AF36" i="2"/>
  <c r="AE36" i="2"/>
  <c r="AD36" i="2"/>
  <c r="AC36" i="2"/>
  <c r="AB36" i="2"/>
  <c r="AG35" i="2"/>
  <c r="AF35" i="2"/>
  <c r="AE35" i="2"/>
  <c r="AD35" i="2"/>
  <c r="AC35" i="2"/>
  <c r="AB35" i="2"/>
  <c r="AG34" i="2"/>
  <c r="AF34" i="2"/>
  <c r="AE34" i="2"/>
  <c r="AD34" i="2"/>
  <c r="AC34" i="2"/>
  <c r="AB34" i="2"/>
  <c r="AG33" i="2"/>
  <c r="AF33" i="2"/>
  <c r="AE33" i="2"/>
  <c r="AD33" i="2"/>
  <c r="AC33" i="2"/>
  <c r="AB33" i="2"/>
  <c r="AG32" i="2"/>
  <c r="AF32" i="2"/>
  <c r="AE32" i="2"/>
  <c r="AD32" i="2"/>
  <c r="AC32" i="2"/>
  <c r="AB32" i="2"/>
  <c r="AG31" i="2"/>
  <c r="AF31" i="2"/>
  <c r="AE31" i="2"/>
  <c r="AD31" i="2"/>
  <c r="AC31" i="2"/>
  <c r="AB31" i="2"/>
  <c r="AG30" i="2"/>
  <c r="AF30" i="2"/>
  <c r="AE30" i="2"/>
  <c r="AD30" i="2"/>
  <c r="AG29" i="2"/>
  <c r="AF29" i="2"/>
  <c r="AE29" i="2"/>
  <c r="AD29" i="2"/>
  <c r="AC29" i="2"/>
  <c r="AB29" i="2"/>
  <c r="AG28" i="2"/>
  <c r="AF28" i="2"/>
  <c r="AE28" i="2"/>
  <c r="AD28" i="2"/>
  <c r="AC28" i="2"/>
  <c r="AB28" i="2"/>
  <c r="AG27" i="2"/>
  <c r="AF27" i="2"/>
  <c r="AE27" i="2"/>
  <c r="AD27" i="2"/>
  <c r="AC27" i="2"/>
  <c r="AB27" i="2"/>
  <c r="AG26" i="2"/>
  <c r="AF26" i="2"/>
  <c r="AE26" i="2"/>
  <c r="AD26" i="2"/>
  <c r="AC26" i="2"/>
  <c r="AB26" i="2"/>
  <c r="AG25" i="2"/>
  <c r="AF25" i="2"/>
  <c r="AE25" i="2"/>
  <c r="AD25" i="2"/>
  <c r="AC25" i="2"/>
  <c r="AB25" i="2"/>
  <c r="AG24" i="2"/>
  <c r="AF24" i="2"/>
  <c r="AE24" i="2"/>
  <c r="AD24" i="2"/>
  <c r="AC24" i="2"/>
  <c r="AB24" i="2"/>
  <c r="AG23" i="2"/>
  <c r="AF23" i="2"/>
  <c r="AE23" i="2"/>
  <c r="AD23" i="2"/>
  <c r="AC23" i="2"/>
  <c r="AB23" i="2"/>
  <c r="AG22" i="2"/>
  <c r="AF22" i="2"/>
  <c r="AE22" i="2"/>
  <c r="AD22" i="2"/>
  <c r="AC22" i="2"/>
  <c r="AB22" i="2"/>
  <c r="AG21" i="2"/>
  <c r="AF21" i="2"/>
  <c r="AE21" i="2"/>
  <c r="AD21" i="2"/>
  <c r="AC21" i="2"/>
  <c r="AB21" i="2"/>
  <c r="AG20" i="2"/>
  <c r="AF20" i="2"/>
  <c r="AE20" i="2"/>
  <c r="AD20" i="2"/>
  <c r="AC20" i="2"/>
  <c r="AB20" i="2"/>
  <c r="AG19" i="2"/>
  <c r="AF19" i="2"/>
  <c r="AE19" i="2"/>
  <c r="AD19" i="2"/>
  <c r="AC19" i="2"/>
  <c r="AB19" i="2"/>
  <c r="AG18" i="2"/>
  <c r="AF18" i="2"/>
  <c r="AE18" i="2"/>
  <c r="AD18" i="2"/>
  <c r="AC18" i="2"/>
  <c r="AB18" i="2"/>
  <c r="AG17" i="2"/>
  <c r="AF17" i="2"/>
  <c r="AE17" i="2"/>
  <c r="AD17" i="2"/>
  <c r="AC17" i="2"/>
  <c r="AB17" i="2"/>
  <c r="AG16" i="2"/>
  <c r="AF16" i="2"/>
  <c r="AE16" i="2"/>
  <c r="AD16" i="2"/>
  <c r="AC16" i="2"/>
  <c r="AB16" i="2"/>
  <c r="AG15" i="2"/>
  <c r="AF15" i="2"/>
  <c r="AE15" i="2"/>
  <c r="AD15" i="2"/>
  <c r="AC15" i="2"/>
  <c r="AB15" i="2"/>
  <c r="AG14" i="2"/>
  <c r="AF14" i="2"/>
  <c r="AE14" i="2"/>
  <c r="AD14" i="2"/>
  <c r="AC14" i="2"/>
  <c r="AB14" i="2"/>
  <c r="AG13" i="2"/>
  <c r="AF13" i="2"/>
  <c r="AE13" i="2"/>
  <c r="AD13" i="2"/>
  <c r="AC13" i="2"/>
  <c r="AB13" i="2"/>
  <c r="AG12" i="2"/>
  <c r="AF12" i="2"/>
  <c r="AE12" i="2"/>
  <c r="AD12" i="2"/>
  <c r="AC12" i="2"/>
  <c r="AB12" i="2"/>
  <c r="AG11" i="2"/>
  <c r="AF11" i="2"/>
  <c r="AE11" i="2"/>
  <c r="AD11" i="2"/>
  <c r="AC11" i="2"/>
  <c r="AB11" i="2"/>
  <c r="AG10" i="2"/>
  <c r="AF10" i="2"/>
  <c r="AE10" i="2"/>
  <c r="AD10" i="2"/>
  <c r="AC10" i="2"/>
  <c r="AB10" i="2"/>
  <c r="AG9" i="2"/>
  <c r="AF9" i="2"/>
  <c r="AE9" i="2"/>
  <c r="AD9" i="2"/>
  <c r="AC9" i="2"/>
  <c r="AB9" i="2"/>
  <c r="AG8" i="2"/>
  <c r="AF8" i="2"/>
  <c r="AE8" i="2"/>
  <c r="AD8" i="2"/>
  <c r="AC8" i="2"/>
  <c r="AB8" i="2"/>
  <c r="AG7" i="2"/>
  <c r="AF7" i="2"/>
  <c r="AE7" i="2"/>
  <c r="AD7" i="2"/>
  <c r="AC7" i="2"/>
  <c r="AB7" i="2"/>
  <c r="AG6" i="2"/>
  <c r="AF6" i="2"/>
  <c r="AE6" i="2"/>
  <c r="AD6" i="2"/>
  <c r="AC6" i="2"/>
  <c r="AB6" i="2"/>
  <c r="AG54" i="2"/>
  <c r="AF54" i="2"/>
  <c r="AE54" i="2"/>
  <c r="AD54" i="2"/>
  <c r="AC54" i="2"/>
  <c r="AB54" i="2"/>
  <c r="X39" i="10"/>
  <c r="W39" i="10"/>
  <c r="V39" i="10"/>
  <c r="U39" i="10"/>
  <c r="T39" i="10"/>
  <c r="S39" i="10"/>
  <c r="R39" i="10"/>
  <c r="Q39" i="10"/>
  <c r="P39" i="10"/>
  <c r="O39" i="10"/>
  <c r="N39" i="10"/>
  <c r="M39" i="10"/>
  <c r="L39" i="10"/>
  <c r="X32" i="10"/>
  <c r="W32" i="10"/>
  <c r="V32" i="10"/>
  <c r="U32" i="10"/>
  <c r="T32" i="10"/>
  <c r="S32" i="10"/>
  <c r="R32" i="10"/>
  <c r="Q32" i="10"/>
  <c r="P32" i="10"/>
  <c r="O32" i="10"/>
  <c r="N32" i="10"/>
  <c r="N23" i="10" s="1"/>
  <c r="M32" i="10"/>
  <c r="L32" i="10"/>
  <c r="X24" i="10"/>
  <c r="W24" i="10"/>
  <c r="W23" i="10" s="1"/>
  <c r="V24" i="10"/>
  <c r="V23" i="10" s="1"/>
  <c r="U24" i="10"/>
  <c r="T24" i="10"/>
  <c r="S24" i="10"/>
  <c r="R24" i="10"/>
  <c r="R23" i="10" s="1"/>
  <c r="Q24" i="10"/>
  <c r="P24" i="10"/>
  <c r="O24" i="10"/>
  <c r="N24" i="10"/>
  <c r="M24" i="10"/>
  <c r="M23" i="10" s="1"/>
  <c r="L24" i="10"/>
  <c r="O23" i="10"/>
  <c r="X13" i="10"/>
  <c r="W13" i="10"/>
  <c r="V13" i="10"/>
  <c r="V5" i="10" s="1"/>
  <c r="U13" i="10"/>
  <c r="T13" i="10"/>
  <c r="S13" i="10"/>
  <c r="R13" i="10"/>
  <c r="Q13" i="10"/>
  <c r="P13" i="10"/>
  <c r="O13" i="10"/>
  <c r="N13" i="10"/>
  <c r="M13" i="10"/>
  <c r="L13" i="10"/>
  <c r="T5" i="10"/>
  <c r="O5" i="10"/>
  <c r="U5" i="10"/>
  <c r="R5" i="10"/>
  <c r="AA42" i="2"/>
  <c r="Y42" i="2"/>
  <c r="X42" i="2"/>
  <c r="W42" i="2"/>
  <c r="Z42" i="2" s="1"/>
  <c r="V42" i="2"/>
  <c r="T42" i="2"/>
  <c r="S42" i="2"/>
  <c r="S38" i="2" s="1"/>
  <c r="R42" i="2"/>
  <c r="Q42" i="2"/>
  <c r="U42" i="2" s="1"/>
  <c r="AA39" i="2"/>
  <c r="Y39" i="2"/>
  <c r="X39" i="2"/>
  <c r="X38" i="2" s="1"/>
  <c r="Z38" i="2" s="1"/>
  <c r="W39" i="2"/>
  <c r="V39" i="2"/>
  <c r="T39" i="2"/>
  <c r="T38" i="2" s="1"/>
  <c r="S39" i="2"/>
  <c r="R39" i="2"/>
  <c r="Q39" i="2"/>
  <c r="U39" i="2" s="1"/>
  <c r="Y38" i="2"/>
  <c r="W38" i="2"/>
  <c r="V38" i="2"/>
  <c r="R38" i="2"/>
  <c r="Q38" i="2"/>
  <c r="AA37" i="2"/>
  <c r="Z37" i="2"/>
  <c r="Y37" i="2"/>
  <c r="X37" i="2"/>
  <c r="W37" i="2"/>
  <c r="V37" i="2"/>
  <c r="U37" i="2"/>
  <c r="T37" i="2"/>
  <c r="S37" i="2"/>
  <c r="R37" i="2"/>
  <c r="Q37" i="2"/>
  <c r="AA35" i="2"/>
  <c r="Z35" i="2"/>
  <c r="Y35" i="2"/>
  <c r="X35" i="2"/>
  <c r="W35" i="2"/>
  <c r="V35" i="2"/>
  <c r="U35" i="2"/>
  <c r="T35" i="2"/>
  <c r="S35" i="2"/>
  <c r="R35" i="2"/>
  <c r="Q35" i="2"/>
  <c r="AA32" i="2"/>
  <c r="Z32" i="2"/>
  <c r="Z33" i="2" s="1"/>
  <c r="Y32" i="2"/>
  <c r="Y45" i="2" s="1"/>
  <c r="AA25" i="2"/>
  <c r="Z25" i="2"/>
  <c r="Y25" i="2"/>
  <c r="X25" i="2"/>
  <c r="X32" i="2" s="1"/>
  <c r="W25" i="2"/>
  <c r="W32" i="2" s="1"/>
  <c r="V25" i="2"/>
  <c r="U25" i="2"/>
  <c r="U32" i="2" s="1"/>
  <c r="T25" i="2"/>
  <c r="T32" i="2" s="1"/>
  <c r="S25" i="2"/>
  <c r="S32" i="2" s="1"/>
  <c r="R25" i="2"/>
  <c r="R32" i="2" s="1"/>
  <c r="Q25" i="2"/>
  <c r="Q32" i="2" s="1"/>
  <c r="AA24" i="2"/>
  <c r="Z24" i="2"/>
  <c r="Y24" i="2"/>
  <c r="X24" i="2"/>
  <c r="W24" i="2"/>
  <c r="V24" i="2"/>
  <c r="U24" i="2"/>
  <c r="T24" i="2"/>
  <c r="S24" i="2"/>
  <c r="R24" i="2"/>
  <c r="Q24" i="2"/>
  <c r="AA22" i="2"/>
  <c r="Z22" i="2"/>
  <c r="Y22" i="2"/>
  <c r="X22" i="2"/>
  <c r="W22" i="2"/>
  <c r="V22" i="2"/>
  <c r="U22" i="2"/>
  <c r="T22" i="2"/>
  <c r="S22" i="2"/>
  <c r="R22" i="2"/>
  <c r="Q22" i="2"/>
  <c r="AA20" i="2"/>
  <c r="Z20" i="2"/>
  <c r="Y20" i="2"/>
  <c r="X20" i="2"/>
  <c r="W20" i="2"/>
  <c r="V20" i="2"/>
  <c r="U20" i="2"/>
  <c r="T20" i="2"/>
  <c r="S20" i="2"/>
  <c r="R20" i="2"/>
  <c r="Q20" i="2"/>
  <c r="AA18" i="2"/>
  <c r="Z18" i="2"/>
  <c r="Y18" i="2"/>
  <c r="X18" i="2"/>
  <c r="W18" i="2"/>
  <c r="V18" i="2"/>
  <c r="U18" i="2"/>
  <c r="T18" i="2"/>
  <c r="S18" i="2"/>
  <c r="R18" i="2"/>
  <c r="Q18" i="2"/>
  <c r="AA15" i="2"/>
  <c r="Z15" i="2"/>
  <c r="Y15" i="2"/>
  <c r="X15" i="2"/>
  <c r="W15" i="2"/>
  <c r="V15" i="2"/>
  <c r="U15" i="2"/>
  <c r="T15" i="2"/>
  <c r="S15" i="2"/>
  <c r="R15" i="2"/>
  <c r="Q15" i="2"/>
  <c r="AA13" i="2"/>
  <c r="Z13" i="2"/>
  <c r="Y13" i="2"/>
  <c r="X13" i="2"/>
  <c r="W13" i="2"/>
  <c r="V13" i="2"/>
  <c r="U13" i="2"/>
  <c r="T13" i="2"/>
  <c r="S13" i="2"/>
  <c r="R13" i="2"/>
  <c r="Q13" i="2"/>
  <c r="AA11" i="2"/>
  <c r="Z11" i="2"/>
  <c r="Y11" i="2"/>
  <c r="X11" i="2"/>
  <c r="W11" i="2"/>
  <c r="V11" i="2"/>
  <c r="U11" i="2"/>
  <c r="T11" i="2"/>
  <c r="S11" i="2"/>
  <c r="R11" i="2"/>
  <c r="Q11" i="2"/>
  <c r="AA9" i="2"/>
  <c r="Z9" i="2"/>
  <c r="Y9" i="2"/>
  <c r="X9" i="2"/>
  <c r="W9" i="2"/>
  <c r="V9" i="2"/>
  <c r="U9" i="2"/>
  <c r="T9" i="2"/>
  <c r="S9" i="2"/>
  <c r="R9" i="2"/>
  <c r="Q9" i="2"/>
  <c r="K39" i="10"/>
  <c r="J39" i="10"/>
  <c r="I39" i="10"/>
  <c r="H39" i="10"/>
  <c r="G39" i="10"/>
  <c r="K32" i="10"/>
  <c r="J32" i="10"/>
  <c r="I32" i="10"/>
  <c r="H32" i="10"/>
  <c r="G32" i="10"/>
  <c r="G23" i="10" s="1"/>
  <c r="K24" i="10"/>
  <c r="J24" i="10"/>
  <c r="I24" i="10"/>
  <c r="I23" i="10" s="1"/>
  <c r="H24" i="10"/>
  <c r="H23" i="10" s="1"/>
  <c r="G24" i="10"/>
  <c r="K13" i="10"/>
  <c r="J13" i="10"/>
  <c r="I13" i="10"/>
  <c r="H13" i="10"/>
  <c r="G13" i="10"/>
  <c r="G5" i="10" s="1"/>
  <c r="K6" i="10"/>
  <c r="K5" i="10" s="1"/>
  <c r="J6" i="10"/>
  <c r="I6" i="10"/>
  <c r="H6" i="10"/>
  <c r="G6" i="10"/>
  <c r="J5" i="10"/>
  <c r="P54" i="2"/>
  <c r="P42" i="2"/>
  <c r="O42" i="2"/>
  <c r="N42" i="2"/>
  <c r="M42" i="2"/>
  <c r="L42" i="2"/>
  <c r="K42" i="2"/>
  <c r="J42" i="2"/>
  <c r="I42" i="2"/>
  <c r="H42" i="2"/>
  <c r="G42" i="2"/>
  <c r="F42" i="2"/>
  <c r="P39" i="2"/>
  <c r="O39" i="2"/>
  <c r="O38" i="2" s="1"/>
  <c r="N39" i="2"/>
  <c r="M39" i="2"/>
  <c r="L39" i="2"/>
  <c r="K39" i="2"/>
  <c r="J39" i="2"/>
  <c r="I39" i="2"/>
  <c r="H39" i="2"/>
  <c r="G39" i="2"/>
  <c r="G38" i="2" s="1"/>
  <c r="F39" i="2"/>
  <c r="P37" i="2"/>
  <c r="O37" i="2"/>
  <c r="N37" i="2"/>
  <c r="M37" i="2"/>
  <c r="L37" i="2"/>
  <c r="K37" i="2"/>
  <c r="J37" i="2"/>
  <c r="I37" i="2"/>
  <c r="H37" i="2"/>
  <c r="G37" i="2"/>
  <c r="F37" i="2"/>
  <c r="P35" i="2"/>
  <c r="O35" i="2"/>
  <c r="N35" i="2"/>
  <c r="M35" i="2"/>
  <c r="L35" i="2"/>
  <c r="K35" i="2"/>
  <c r="J35" i="2"/>
  <c r="I35" i="2"/>
  <c r="H35" i="2"/>
  <c r="G35" i="2"/>
  <c r="F35" i="2"/>
  <c r="P25" i="2"/>
  <c r="O25" i="2"/>
  <c r="O32" i="2" s="1"/>
  <c r="N25" i="2"/>
  <c r="N32" i="2" s="1"/>
  <c r="M25" i="2"/>
  <c r="M32" i="2" s="1"/>
  <c r="L25" i="2"/>
  <c r="L32" i="2" s="1"/>
  <c r="L33" i="2" s="1"/>
  <c r="K25" i="2"/>
  <c r="J25" i="2"/>
  <c r="J32" i="2" s="1"/>
  <c r="I25" i="2"/>
  <c r="I32" i="2" s="1"/>
  <c r="I33" i="2" s="1"/>
  <c r="H25" i="2"/>
  <c r="H32" i="2" s="1"/>
  <c r="G25" i="2"/>
  <c r="G32" i="2" s="1"/>
  <c r="F25" i="2"/>
  <c r="F32" i="2" s="1"/>
  <c r="F18" i="2"/>
  <c r="P16" i="2"/>
  <c r="P24" i="2" s="1"/>
  <c r="O16" i="2"/>
  <c r="O24" i="2" s="1"/>
  <c r="N16" i="2"/>
  <c r="N24" i="2" s="1"/>
  <c r="M16" i="2"/>
  <c r="M24" i="2" s="1"/>
  <c r="L16" i="2"/>
  <c r="L24" i="2" s="1"/>
  <c r="K16" i="2"/>
  <c r="K24" i="2" s="1"/>
  <c r="J16" i="2"/>
  <c r="J24" i="2" s="1"/>
  <c r="I16" i="2"/>
  <c r="I24" i="2" s="1"/>
  <c r="H16" i="2"/>
  <c r="H24" i="2" s="1"/>
  <c r="G16" i="2"/>
  <c r="G24" i="2" s="1"/>
  <c r="F16" i="2"/>
  <c r="L9" i="2"/>
  <c r="P7" i="2"/>
  <c r="P15" i="2" s="1"/>
  <c r="O7" i="2"/>
  <c r="O15" i="2" s="1"/>
  <c r="N7" i="2"/>
  <c r="N15" i="2" s="1"/>
  <c r="M7" i="2"/>
  <c r="M15" i="2" s="1"/>
  <c r="L7" i="2"/>
  <c r="L15" i="2" s="1"/>
  <c r="K7" i="2"/>
  <c r="K15" i="2" s="1"/>
  <c r="J7" i="2"/>
  <c r="J15" i="2" s="1"/>
  <c r="I7" i="2"/>
  <c r="I15" i="2" s="1"/>
  <c r="H7" i="2"/>
  <c r="H15" i="2" s="1"/>
  <c r="G7" i="2"/>
  <c r="G15" i="2" s="1"/>
  <c r="F7" i="2"/>
  <c r="O45" i="10" l="1"/>
  <c r="L23" i="10"/>
  <c r="R45" i="10"/>
  <c r="P5" i="10"/>
  <c r="I45" i="10"/>
  <c r="X5" i="10"/>
  <c r="L5" i="10"/>
  <c r="I5" i="10"/>
  <c r="M5" i="10"/>
  <c r="P23" i="10"/>
  <c r="P45" i="10" s="1"/>
  <c r="S23" i="10"/>
  <c r="S45" i="10" s="1"/>
  <c r="V45" i="10"/>
  <c r="N5" i="10"/>
  <c r="Q5" i="10"/>
  <c r="Q23" i="10"/>
  <c r="Q45" i="10" s="1"/>
  <c r="T23" i="10"/>
  <c r="T45" i="10" s="1"/>
  <c r="U23" i="10"/>
  <c r="U45" i="10" s="1"/>
  <c r="H45" i="10"/>
  <c r="L45" i="10"/>
  <c r="M45" i="10"/>
  <c r="X23" i="10"/>
  <c r="X45" i="10" s="1"/>
  <c r="N45" i="10"/>
  <c r="W5" i="10"/>
  <c r="W45" i="10"/>
  <c r="G45" i="10"/>
  <c r="K23" i="10"/>
  <c r="J23" i="10"/>
  <c r="H5" i="10"/>
  <c r="K45" i="10"/>
  <c r="J45" i="10"/>
  <c r="Q33" i="2"/>
  <c r="Q45" i="2"/>
  <c r="S33" i="2"/>
  <c r="S45" i="2"/>
  <c r="U38" i="2"/>
  <c r="T33" i="2"/>
  <c r="T45" i="2"/>
  <c r="Y49" i="2"/>
  <c r="Y47" i="2"/>
  <c r="U33" i="2"/>
  <c r="W33" i="2"/>
  <c r="W45" i="2"/>
  <c r="X33" i="2"/>
  <c r="X45" i="2"/>
  <c r="R33" i="2"/>
  <c r="R45" i="2"/>
  <c r="Y33" i="2"/>
  <c r="AA38" i="2"/>
  <c r="Z39" i="2"/>
  <c r="AA33" i="2"/>
  <c r="V32" i="2"/>
  <c r="J38" i="2"/>
  <c r="M38" i="2"/>
  <c r="P38" i="2"/>
  <c r="N9" i="2"/>
  <c r="I18" i="2"/>
  <c r="N38" i="2"/>
  <c r="N45" i="2" s="1"/>
  <c r="H20" i="2"/>
  <c r="H9" i="2"/>
  <c r="H38" i="2"/>
  <c r="H45" i="2" s="1"/>
  <c r="N33" i="2"/>
  <c r="I38" i="2"/>
  <c r="P9" i="2"/>
  <c r="M18" i="2"/>
  <c r="K38" i="2"/>
  <c r="L38" i="2"/>
  <c r="O18" i="2"/>
  <c r="F24" i="2"/>
  <c r="P32" i="2"/>
  <c r="P45" i="2" s="1"/>
  <c r="P49" i="2" s="1"/>
  <c r="L13" i="2"/>
  <c r="F22" i="2"/>
  <c r="M22" i="2"/>
  <c r="G11" i="2"/>
  <c r="F20" i="2"/>
  <c r="P47" i="2"/>
  <c r="G45" i="2"/>
  <c r="G33" i="2"/>
  <c r="H33" i="2"/>
  <c r="J33" i="2"/>
  <c r="J45" i="2"/>
  <c r="M33" i="2"/>
  <c r="M45" i="2"/>
  <c r="O45" i="2"/>
  <c r="O33" i="2"/>
  <c r="F9" i="2"/>
  <c r="G18" i="2"/>
  <c r="I45" i="2"/>
  <c r="G9" i="2"/>
  <c r="F11" i="2"/>
  <c r="H18" i="2"/>
  <c r="G20" i="2"/>
  <c r="K32" i="2"/>
  <c r="P33" i="2"/>
  <c r="F13" i="2"/>
  <c r="G22" i="2"/>
  <c r="I9" i="2"/>
  <c r="H11" i="2"/>
  <c r="G13" i="2"/>
  <c r="F15" i="2"/>
  <c r="J18" i="2"/>
  <c r="I20" i="2"/>
  <c r="H22" i="2"/>
  <c r="L45" i="2"/>
  <c r="J9" i="2"/>
  <c r="I11" i="2"/>
  <c r="H13" i="2"/>
  <c r="K18" i="2"/>
  <c r="J20" i="2"/>
  <c r="I22" i="2"/>
  <c r="F38" i="2"/>
  <c r="K9" i="2"/>
  <c r="J11" i="2"/>
  <c r="I13" i="2"/>
  <c r="L18" i="2"/>
  <c r="K20" i="2"/>
  <c r="J22" i="2"/>
  <c r="K11" i="2"/>
  <c r="J13" i="2"/>
  <c r="L20" i="2"/>
  <c r="K22" i="2"/>
  <c r="M9" i="2"/>
  <c r="L11" i="2"/>
  <c r="K13" i="2"/>
  <c r="N18" i="2"/>
  <c r="M20" i="2"/>
  <c r="L22" i="2"/>
  <c r="F33" i="2"/>
  <c r="M11" i="2"/>
  <c r="N20" i="2"/>
  <c r="O9" i="2"/>
  <c r="N11" i="2"/>
  <c r="M13" i="2"/>
  <c r="P18" i="2"/>
  <c r="O20" i="2"/>
  <c r="N22" i="2"/>
  <c r="O11" i="2"/>
  <c r="N13" i="2"/>
  <c r="P20" i="2"/>
  <c r="O22" i="2"/>
  <c r="P11" i="2"/>
  <c r="O13" i="2"/>
  <c r="P22" i="2"/>
  <c r="P13" i="2"/>
  <c r="S47" i="2" l="1"/>
  <c r="S49" i="2"/>
  <c r="T47" i="2"/>
  <c r="T49" i="2"/>
  <c r="R47" i="2"/>
  <c r="R49" i="2"/>
  <c r="V33" i="2"/>
  <c r="V45" i="2"/>
  <c r="W49" i="2"/>
  <c r="W47" i="2"/>
  <c r="X49" i="2"/>
  <c r="X47" i="2"/>
  <c r="Q47" i="2"/>
  <c r="Q49" i="2"/>
  <c r="U45" i="2"/>
  <c r="Y51" i="2"/>
  <c r="Y50" i="2"/>
  <c r="AA45" i="2"/>
  <c r="N49" i="2"/>
  <c r="N51" i="2" s="1"/>
  <c r="N47" i="2"/>
  <c r="O49" i="2"/>
  <c r="O47" i="2"/>
  <c r="I49" i="2"/>
  <c r="I47" i="2"/>
  <c r="L49" i="2"/>
  <c r="L47" i="2"/>
  <c r="M49" i="2"/>
  <c r="M47" i="2"/>
  <c r="K33" i="2"/>
  <c r="K45" i="2"/>
  <c r="P50" i="2"/>
  <c r="P51" i="2"/>
  <c r="G47" i="2"/>
  <c r="G49" i="2"/>
  <c r="J49" i="2"/>
  <c r="J47" i="2"/>
  <c r="F45" i="2"/>
  <c r="H49" i="2"/>
  <c r="H47" i="2"/>
  <c r="W51" i="2" l="1"/>
  <c r="W50" i="2"/>
  <c r="T51" i="2"/>
  <c r="T50" i="2"/>
  <c r="V47" i="2"/>
  <c r="Z45" i="2"/>
  <c r="V49" i="2"/>
  <c r="AA49" i="2"/>
  <c r="AA47" i="2"/>
  <c r="X51" i="2"/>
  <c r="X50" i="2"/>
  <c r="U47" i="2"/>
  <c r="U49" i="2"/>
  <c r="Q51" i="2"/>
  <c r="Q50" i="2"/>
  <c r="R51" i="2"/>
  <c r="R50" i="2"/>
  <c r="S51" i="2"/>
  <c r="S50" i="2"/>
  <c r="N50" i="2"/>
  <c r="J50" i="2"/>
  <c r="J51" i="2"/>
  <c r="L51" i="2"/>
  <c r="L50" i="2"/>
  <c r="I50" i="2"/>
  <c r="I51" i="2"/>
  <c r="G50" i="2"/>
  <c r="G51" i="2"/>
  <c r="F47" i="2"/>
  <c r="F49" i="2"/>
  <c r="H50" i="2"/>
  <c r="H51" i="2"/>
  <c r="M51" i="2"/>
  <c r="M50" i="2"/>
  <c r="O51" i="2"/>
  <c r="O50" i="2"/>
  <c r="K49" i="2"/>
  <c r="K47" i="2"/>
  <c r="U51" i="2" l="1"/>
  <c r="U50" i="2"/>
  <c r="AA51" i="2"/>
  <c r="AA50" i="2"/>
  <c r="V51" i="2"/>
  <c r="V50" i="2"/>
  <c r="Z49" i="2"/>
  <c r="Z47" i="2"/>
  <c r="F50" i="2"/>
  <c r="F51" i="2"/>
  <c r="K51" i="2"/>
  <c r="K50" i="2"/>
  <c r="Z51" i="2" l="1"/>
  <c r="Z50" i="2"/>
</calcChain>
</file>

<file path=xl/sharedStrings.xml><?xml version="1.0" encoding="utf-8"?>
<sst xmlns="http://schemas.openxmlformats.org/spreadsheetml/2006/main" count="157" uniqueCount="117">
  <si>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</si>
  <si>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</si>
  <si>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</si>
  <si>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</si>
  <si>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</si>
  <si>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</si>
  <si>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</si>
  <si>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</si>
  <si>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</si>
  <si>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</si>
  <si>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</si>
  <si>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</si>
  <si>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Gross Revenue</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</si>
  <si>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</si>
  <si>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</si>
  <si>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</si>
  <si>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</si>
  <si>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</si>
  <si>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</si>
  <si>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</si>
  <si>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</si>
  <si>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</si>
  <si>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</si>
  <si>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</si>
  <si>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</si>
  <si>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</si>
  <si>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</si>
  <si>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</si>
  <si>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</si>
  <si>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</si>
  <si>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</si>
  <si>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</si>
  <si>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</si>
  <si>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</si>
  <si>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</si>
  <si>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</si>
  <si>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</si>
  <si>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</si>
  <si>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</si>
  <si>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</si>
  <si>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</si>
  <si>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</si>
  <si>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</si>
  <si>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</si>
  <si>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</si>
  <si>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</si>
  <si>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</si>
  <si>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</si>
  <si>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</si>
  <si>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</si>
  <si>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Finance costs</t>
    <phoneticPr fontId="3" type="noConversion"/>
  </si>
  <si>
    <t>Profit before income tax</t>
    <phoneticPr fontId="3" type="noConversion"/>
  </si>
  <si>
    <t>Income tax expense</t>
    <phoneticPr fontId="3" type="noConversion"/>
  </si>
  <si>
    <t>Tax rate</t>
    <phoneticPr fontId="3" type="noConversion"/>
  </si>
  <si>
    <t>Profit for the year</t>
    <phoneticPr fontId="3" type="noConversion"/>
  </si>
  <si>
    <t>Net profit margin</t>
    <phoneticPr fontId="3" type="noConversion"/>
  </si>
  <si>
    <t>Profit for the year attributable to: Owners of the Parent Company</t>
    <phoneticPr fontId="3" type="noConversion"/>
  </si>
  <si>
    <t>Profit for the year attributable to: Non-controlling interests</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</si>
  <si>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</si>
  <si>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</si>
  <si>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</si>
  <si>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</si>
  <si>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</si>
  <si>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</si>
  <si>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</si>
  <si>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</si>
  <si>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</si>
  <si>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</si>
  <si>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</si>
  <si>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</si>
  <si>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</si>
  <si>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</si>
  <si>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</si>
  <si>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</si>
  <si>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</si>
  <si>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</si>
  <si>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</si>
  <si>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</si>
  <si>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</si>
  <si>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</si>
  <si>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</si>
  <si>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</si>
  <si>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</si>
  <si>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</si>
  <si>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</si>
  <si>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</si>
  <si>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</si>
  <si>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</si>
  <si>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</si>
  <si>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</si>
  <si>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</si>
  <si>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</si>
  <si>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</si>
  <si>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</si>
  <si>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</si>
  <si>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</si>
  <si>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</si>
  <si>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</si>
  <si>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</si>
  <si>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</si>
  <si>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</si>
  <si>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</si>
  <si>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</si>
  <si>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</si>
  <si>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</si>
  <si>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</si>
  <si>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</si>
  <si>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</si>
  <si>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Profit</t>
    <phoneticPr fontId="3" type="noConversion"/>
  </si>
  <si>
    <t>Turned to Deficit</t>
  </si>
  <si>
    <t>Turned to Deficit</t>
    <phoneticPr fontId="3" type="noConversion"/>
  </si>
  <si>
    <t>Continued Deficit</t>
  </si>
  <si>
    <t>Continued Deficit</t>
    <phoneticPr fontId="3" type="noConversion"/>
  </si>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</sst>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21">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hair">
        <color auto="1"/>
      </left>
      <right style="hair">
        <color auto="1"/>
      </right>
      <top style="double">
        <color auto="1"/>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indexed="64"/>
      </right>
      <top style="thin">
        <color auto="1"/>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340">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6" fillId="3" borderId="0" xfId="3" applyFont="1" applyFill="1">
      <alignment vertical="center"/>
    </xf>
    <xf numFmtId="0" fontId="1" fillId="2" borderId="0" xfId="2" applyFill="1">
      <alignment vertical="center"/>
    </xf>
    <xf numFmtId="0" fontId="7" fillId="2" borderId="0" xfId="2" applyFont="1" applyFill="1">
      <alignment vertical="center"/>
    </xf>
    <xf numFmtId="176" fontId="1" fillId="2" borderId="0" xfId="2" applyNumberFormat="1" applyFill="1">
      <alignment vertical="center"/>
    </xf>
    <xf numFmtId="0" fontId="9" fillId="2" borderId="0" xfId="2" applyFont="1" applyFill="1">
      <alignment vertical="center"/>
    </xf>
    <xf numFmtId="0" fontId="10" fillId="4" borderId="0" xfId="2" applyFont="1" applyFill="1">
      <alignment vertical="center"/>
    </xf>
    <xf numFmtId="0" fontId="10" fillId="5" borderId="4" xfId="2" applyFont="1" applyFill="1" applyBorder="1" applyAlignment="1">
      <alignment horizontal="center" vertical="center"/>
    </xf>
    <xf numFmtId="0" fontId="10" fillId="5" borderId="5" xfId="2" applyFont="1" applyFill="1" applyBorder="1" applyAlignment="1">
      <alignment horizontal="center" vertical="center"/>
    </xf>
    <xf numFmtId="0" fontId="12" fillId="2" borderId="0" xfId="2" applyFont="1" applyFill="1">
      <alignment vertical="center"/>
    </xf>
    <xf numFmtId="0" fontId="11" fillId="4" borderId="10" xfId="2" applyFont="1" applyFill="1" applyBorder="1" applyAlignment="1">
      <alignment horizontal="center" vertical="center"/>
    </xf>
    <xf numFmtId="0" fontId="11" fillId="4" borderId="11" xfId="2" applyFont="1" applyFill="1" applyBorder="1" applyAlignment="1">
      <alignment horizontal="center" vertical="center"/>
    </xf>
    <xf numFmtId="0" fontId="11" fillId="6" borderId="12" xfId="2" applyFont="1" applyFill="1" applyBorder="1" applyAlignment="1">
      <alignment horizontal="center" vertical="center"/>
    </xf>
    <xf numFmtId="0" fontId="11" fillId="4" borderId="13"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1" xfId="2" applyFont="1" applyFill="1" applyBorder="1" applyAlignment="1">
      <alignment horizontal="center" vertical="center"/>
    </xf>
    <xf numFmtId="0" fontId="10" fillId="5" borderId="14" xfId="2" applyFont="1" applyFill="1" applyBorder="1" applyAlignment="1">
      <alignment horizontal="center" vertical="center"/>
    </xf>
    <xf numFmtId="0" fontId="10" fillId="5" borderId="15"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17" xfId="2" applyFont="1" applyFill="1" applyBorder="1" applyAlignment="1">
      <alignment horizontal="center" vertical="center"/>
    </xf>
    <xf numFmtId="0" fontId="14" fillId="2" borderId="0" xfId="2" applyFont="1" applyFill="1">
      <alignment vertical="center"/>
    </xf>
    <xf numFmtId="0" fontId="8" fillId="7" borderId="18" xfId="2" applyFont="1" applyFill="1" applyBorder="1">
      <alignment vertical="center"/>
    </xf>
    <xf numFmtId="0" fontId="8" fillId="7" borderId="0" xfId="2" applyFont="1" applyFill="1">
      <alignment vertical="center"/>
    </xf>
    <xf numFmtId="0" fontId="8" fillId="7" borderId="19" xfId="2" applyFont="1" applyFill="1" applyBorder="1">
      <alignment vertical="center"/>
    </xf>
    <xf numFmtId="176" fontId="8" fillId="7" borderId="21" xfId="3" applyNumberFormat="1" applyFont="1" applyFill="1" applyBorder="1">
      <alignment vertical="center"/>
    </xf>
    <xf numFmtId="176" fontId="8" fillId="7" borderId="22" xfId="3" applyNumberFormat="1" applyFont="1" applyFill="1" applyBorder="1">
      <alignment vertical="center"/>
    </xf>
    <xf numFmtId="176" fontId="8" fillId="7" borderId="23" xfId="3" applyNumberFormat="1" applyFont="1" applyFill="1" applyBorder="1">
      <alignment vertical="center"/>
    </xf>
    <xf numFmtId="176" fontId="8" fillId="7" borderId="0" xfId="3" applyNumberFormat="1" applyFont="1" applyFill="1" applyBorder="1">
      <alignment vertical="center"/>
    </xf>
    <xf numFmtId="176" fontId="8" fillId="7" borderId="24" xfId="3" applyNumberFormat="1" applyFont="1" applyFill="1" applyBorder="1">
      <alignment vertical="center"/>
    </xf>
    <xf numFmtId="177" fontId="8" fillId="7" borderId="25" xfId="4" applyNumberFormat="1" applyFont="1" applyFill="1" applyBorder="1" applyAlignment="1">
      <alignment horizontal="right" vertical="center"/>
    </xf>
    <xf numFmtId="177" fontId="8" fillId="7" borderId="26" xfId="4" applyNumberFormat="1" applyFont="1" applyFill="1" applyBorder="1" applyAlignment="1">
      <alignment horizontal="right" vertical="center"/>
    </xf>
    <xf numFmtId="177" fontId="8" fillId="7" borderId="24" xfId="4" applyNumberFormat="1" applyFont="1" applyFill="1" applyBorder="1">
      <alignment vertical="center"/>
    </xf>
    <xf numFmtId="177" fontId="8" fillId="7" borderId="27" xfId="4" applyNumberFormat="1" applyFont="1" applyFill="1" applyBorder="1">
      <alignment vertical="center"/>
    </xf>
    <xf numFmtId="0" fontId="15" fillId="2" borderId="0" xfId="2" applyFont="1" applyFill="1">
      <alignment vertical="center"/>
    </xf>
    <xf numFmtId="0" fontId="8" fillId="8" borderId="18" xfId="2" applyFont="1" applyFill="1" applyBorder="1">
      <alignment vertical="center"/>
    </xf>
    <xf numFmtId="0" fontId="8" fillId="8" borderId="0" xfId="2" applyFont="1" applyFill="1">
      <alignment vertical="center"/>
    </xf>
    <xf numFmtId="0" fontId="8" fillId="8" borderId="19" xfId="2" applyFont="1" applyFill="1" applyBorder="1">
      <alignment vertical="center"/>
    </xf>
    <xf numFmtId="176" fontId="8" fillId="8" borderId="21" xfId="3" applyNumberFormat="1" applyFont="1" applyFill="1" applyBorder="1">
      <alignment vertical="center"/>
    </xf>
    <xf numFmtId="176" fontId="8" fillId="8" borderId="22" xfId="3" applyNumberFormat="1" applyFont="1" applyFill="1" applyBorder="1">
      <alignment vertical="center"/>
    </xf>
    <xf numFmtId="176" fontId="8" fillId="8" borderId="23" xfId="3" applyNumberFormat="1" applyFont="1" applyFill="1" applyBorder="1">
      <alignment vertical="center"/>
    </xf>
    <xf numFmtId="176" fontId="8" fillId="8" borderId="0" xfId="3" applyNumberFormat="1" applyFont="1" applyFill="1" applyBorder="1">
      <alignment vertical="center"/>
    </xf>
    <xf numFmtId="0" fontId="12" fillId="8" borderId="18" xfId="2" applyFont="1" applyFill="1" applyBorder="1">
      <alignment vertical="center"/>
    </xf>
    <xf numFmtId="0" fontId="8" fillId="9" borderId="28" xfId="2" applyFont="1" applyFill="1" applyBorder="1">
      <alignment vertical="center"/>
    </xf>
    <xf numFmtId="0" fontId="12" fillId="9" borderId="28" xfId="2" applyFont="1" applyFill="1" applyBorder="1">
      <alignment vertical="center"/>
    </xf>
    <xf numFmtId="0" fontId="12" fillId="9" borderId="29" xfId="2" applyFont="1" applyFill="1" applyBorder="1">
      <alignment vertical="center"/>
    </xf>
    <xf numFmtId="176" fontId="12" fillId="9" borderId="31" xfId="3" applyNumberFormat="1" applyFont="1" applyFill="1" applyBorder="1">
      <alignment vertical="center"/>
    </xf>
    <xf numFmtId="176" fontId="12" fillId="9" borderId="32" xfId="3" applyNumberFormat="1" applyFont="1" applyFill="1" applyBorder="1">
      <alignment vertical="center"/>
    </xf>
    <xf numFmtId="176" fontId="12" fillId="9" borderId="33" xfId="3" applyNumberFormat="1" applyFont="1" applyFill="1" applyBorder="1">
      <alignment vertical="center"/>
    </xf>
    <xf numFmtId="176" fontId="12" fillId="9" borderId="28" xfId="3" applyNumberFormat="1" applyFont="1" applyFill="1" applyBorder="1">
      <alignment vertical="center"/>
    </xf>
    <xf numFmtId="0" fontId="12" fillId="2" borderId="22" xfId="2" applyFont="1" applyFill="1" applyBorder="1">
      <alignment vertical="center"/>
    </xf>
    <xf numFmtId="0" fontId="12" fillId="2" borderId="19" xfId="2" applyFont="1" applyFill="1" applyBorder="1">
      <alignment vertical="center"/>
    </xf>
    <xf numFmtId="176" fontId="12" fillId="2" borderId="21" xfId="3" applyNumberFormat="1" applyFont="1" applyFill="1" applyBorder="1">
      <alignment vertical="center"/>
    </xf>
    <xf numFmtId="176" fontId="12" fillId="2" borderId="22" xfId="3" applyNumberFormat="1" applyFont="1" applyFill="1" applyBorder="1">
      <alignment vertical="center"/>
    </xf>
    <xf numFmtId="176" fontId="12" fillId="2" borderId="23" xfId="3" applyNumberFormat="1" applyFont="1" applyFill="1" applyBorder="1">
      <alignment vertical="center"/>
    </xf>
    <xf numFmtId="176" fontId="12" fillId="2" borderId="0" xfId="3" applyNumberFormat="1" applyFont="1" applyFill="1" applyBorder="1">
      <alignment vertical="center"/>
    </xf>
    <xf numFmtId="0" fontId="16" fillId="8" borderId="18" xfId="2" applyFont="1" applyFill="1" applyBorder="1">
      <alignment vertical="center"/>
    </xf>
    <xf numFmtId="0" fontId="16" fillId="2" borderId="22" xfId="2" applyFont="1" applyFill="1" applyBorder="1">
      <alignment vertical="center"/>
    </xf>
    <xf numFmtId="0" fontId="16" fillId="2" borderId="0" xfId="2" applyFont="1" applyFill="1">
      <alignment vertical="center"/>
    </xf>
    <xf numFmtId="0" fontId="16" fillId="2" borderId="19" xfId="2" applyFont="1" applyFill="1" applyBorder="1">
      <alignment vertical="center"/>
    </xf>
    <xf numFmtId="178" fontId="16" fillId="2" borderId="21" xfId="4" applyNumberFormat="1" applyFont="1" applyFill="1" applyBorder="1">
      <alignment vertical="center"/>
    </xf>
    <xf numFmtId="178" fontId="16" fillId="2" borderId="22" xfId="4" applyNumberFormat="1" applyFont="1" applyFill="1" applyBorder="1">
      <alignment vertical="center"/>
    </xf>
    <xf numFmtId="178" fontId="16" fillId="2" borderId="23" xfId="4" applyNumberFormat="1" applyFont="1" applyFill="1" applyBorder="1">
      <alignment vertical="center"/>
    </xf>
    <xf numFmtId="178" fontId="16" fillId="2" borderId="0" xfId="4" applyNumberFormat="1" applyFont="1" applyFill="1" applyBorder="1">
      <alignment vertical="center"/>
    </xf>
    <xf numFmtId="0" fontId="17" fillId="2" borderId="0" xfId="2" applyFont="1" applyFill="1">
      <alignment vertical="center"/>
    </xf>
    <xf numFmtId="0" fontId="16" fillId="2" borderId="37" xfId="2" applyFont="1" applyFill="1" applyBorder="1">
      <alignment vertical="center"/>
    </xf>
    <xf numFmtId="176" fontId="12" fillId="4" borderId="22" xfId="3" applyNumberFormat="1" applyFont="1" applyFill="1" applyBorder="1">
      <alignment vertical="center"/>
    </xf>
    <xf numFmtId="178" fontId="16" fillId="4" borderId="22" xfId="4" applyNumberFormat="1" applyFont="1" applyFill="1" applyBorder="1">
      <alignment vertical="center"/>
    </xf>
    <xf numFmtId="180" fontId="12" fillId="2" borderId="21" xfId="3" applyNumberFormat="1" applyFont="1" applyFill="1" applyBorder="1">
      <alignment vertical="center"/>
    </xf>
    <xf numFmtId="180" fontId="12" fillId="2" borderId="22" xfId="3" applyNumberFormat="1" applyFont="1" applyFill="1" applyBorder="1">
      <alignment vertical="center"/>
    </xf>
    <xf numFmtId="180" fontId="12" fillId="2" borderId="23" xfId="3" applyNumberFormat="1" applyFont="1" applyFill="1" applyBorder="1">
      <alignment vertical="center"/>
    </xf>
    <xf numFmtId="180" fontId="12" fillId="2" borderId="0" xfId="3" applyNumberFormat="1" applyFont="1" applyFill="1" applyBorder="1">
      <alignment vertical="center"/>
    </xf>
    <xf numFmtId="180" fontId="12" fillId="4" borderId="22" xfId="3" applyNumberFormat="1" applyFont="1" applyFill="1" applyBorder="1">
      <alignment vertical="center"/>
    </xf>
    <xf numFmtId="0" fontId="8" fillId="8" borderId="38" xfId="2" applyFont="1" applyFill="1" applyBorder="1">
      <alignment vertical="center"/>
    </xf>
    <xf numFmtId="0" fontId="8" fillId="8" borderId="39" xfId="2" applyFont="1" applyFill="1" applyBorder="1">
      <alignment vertical="center"/>
    </xf>
    <xf numFmtId="0" fontId="8" fillId="8" borderId="40" xfId="2" applyFont="1" applyFill="1" applyBorder="1">
      <alignment vertical="center"/>
    </xf>
    <xf numFmtId="176" fontId="8" fillId="8" borderId="42" xfId="3" applyNumberFormat="1" applyFont="1" applyFill="1" applyBorder="1">
      <alignment vertical="center"/>
    </xf>
    <xf numFmtId="176" fontId="8" fillId="8" borderId="43" xfId="3" applyNumberFormat="1" applyFont="1" applyFill="1" applyBorder="1">
      <alignment vertical="center"/>
    </xf>
    <xf numFmtId="176" fontId="8" fillId="8" borderId="44" xfId="3" applyNumberFormat="1" applyFont="1" applyFill="1" applyBorder="1">
      <alignment vertical="center"/>
    </xf>
    <xf numFmtId="176" fontId="8" fillId="8" borderId="39" xfId="3" applyNumberFormat="1" applyFont="1" applyFill="1" applyBorder="1">
      <alignment vertical="center"/>
    </xf>
    <xf numFmtId="176" fontId="8" fillId="8" borderId="45" xfId="3" applyNumberFormat="1" applyFont="1" applyFill="1" applyBorder="1">
      <alignment vertical="center"/>
    </xf>
    <xf numFmtId="0" fontId="15" fillId="4" borderId="0" xfId="2" applyFont="1" applyFill="1">
      <alignment vertical="center"/>
    </xf>
    <xf numFmtId="0" fontId="12" fillId="2" borderId="32" xfId="2" applyFont="1" applyFill="1" applyBorder="1">
      <alignment vertical="center"/>
    </xf>
    <xf numFmtId="0" fontId="12" fillId="2" borderId="28" xfId="2" applyFont="1" applyFill="1" applyBorder="1">
      <alignment vertical="center"/>
    </xf>
    <xf numFmtId="0" fontId="12" fillId="2" borderId="29" xfId="2" applyFont="1" applyFill="1" applyBorder="1">
      <alignment vertical="center"/>
    </xf>
    <xf numFmtId="180" fontId="12" fillId="2" borderId="31" xfId="3" applyNumberFormat="1" applyFont="1" applyFill="1" applyBorder="1">
      <alignment vertical="center"/>
    </xf>
    <xf numFmtId="180" fontId="12" fillId="2" borderId="32" xfId="3" applyNumberFormat="1" applyFont="1" applyFill="1" applyBorder="1">
      <alignment vertical="center"/>
    </xf>
    <xf numFmtId="180" fontId="12" fillId="2" borderId="33" xfId="3" applyNumberFormat="1" applyFont="1" applyFill="1" applyBorder="1">
      <alignment vertical="center"/>
    </xf>
    <xf numFmtId="180" fontId="12" fillId="2" borderId="28" xfId="3" applyNumberFormat="1" applyFont="1" applyFill="1" applyBorder="1">
      <alignment vertical="center"/>
    </xf>
    <xf numFmtId="181" fontId="12" fillId="2" borderId="21" xfId="3" applyNumberFormat="1" applyFont="1" applyFill="1" applyBorder="1">
      <alignment vertical="center"/>
    </xf>
    <xf numFmtId="181" fontId="12" fillId="2" borderId="22" xfId="3" applyNumberFormat="1" applyFont="1" applyFill="1" applyBorder="1">
      <alignment vertical="center"/>
    </xf>
    <xf numFmtId="181" fontId="12" fillId="2" borderId="23" xfId="3" applyNumberFormat="1" applyFont="1" applyFill="1" applyBorder="1">
      <alignment vertical="center"/>
    </xf>
    <xf numFmtId="181" fontId="12" fillId="2" borderId="0" xfId="3" applyNumberFormat="1" applyFont="1" applyFill="1" applyBorder="1">
      <alignment vertical="center"/>
    </xf>
    <xf numFmtId="181" fontId="12" fillId="4" borderId="22" xfId="3" applyNumberFormat="1" applyFont="1" applyFill="1" applyBorder="1">
      <alignment vertical="center"/>
    </xf>
    <xf numFmtId="0" fontId="18" fillId="8" borderId="50" xfId="2" applyFont="1" applyFill="1" applyBorder="1">
      <alignment vertical="center"/>
    </xf>
    <xf numFmtId="0" fontId="19" fillId="2" borderId="51" xfId="2" applyFont="1" applyFill="1" applyBorder="1">
      <alignment vertical="center"/>
    </xf>
    <xf numFmtId="0" fontId="19" fillId="2" borderId="52" xfId="2" applyFont="1" applyFill="1" applyBorder="1">
      <alignment vertical="center"/>
    </xf>
    <xf numFmtId="0" fontId="19" fillId="2" borderId="53" xfId="2" applyFont="1" applyFill="1" applyBorder="1">
      <alignment vertical="center"/>
    </xf>
    <xf numFmtId="178" fontId="19" fillId="2" borderId="55" xfId="4" applyNumberFormat="1" applyFont="1" applyFill="1" applyBorder="1">
      <alignment vertical="center"/>
    </xf>
    <xf numFmtId="178" fontId="19" fillId="2" borderId="51" xfId="4" applyNumberFormat="1" applyFont="1" applyFill="1" applyBorder="1">
      <alignment vertical="center"/>
    </xf>
    <xf numFmtId="178" fontId="19" fillId="2" borderId="56" xfId="4" applyNumberFormat="1" applyFont="1" applyFill="1" applyBorder="1">
      <alignment vertical="center"/>
    </xf>
    <xf numFmtId="178" fontId="19" fillId="2" borderId="52" xfId="4" applyNumberFormat="1" applyFont="1" applyFill="1" applyBorder="1">
      <alignment vertical="center"/>
    </xf>
    <xf numFmtId="0" fontId="20" fillId="2" borderId="0" xfId="2" applyFont="1" applyFill="1">
      <alignment vertical="center"/>
    </xf>
    <xf numFmtId="0" fontId="21" fillId="8" borderId="39" xfId="2" applyFont="1" applyFill="1" applyBorder="1">
      <alignment vertical="center"/>
    </xf>
    <xf numFmtId="0" fontId="21" fillId="8" borderId="40" xfId="2" applyFont="1" applyFill="1" applyBorder="1">
      <alignment vertical="center"/>
    </xf>
    <xf numFmtId="176" fontId="21" fillId="8" borderId="42" xfId="3" applyNumberFormat="1" applyFont="1" applyFill="1" applyBorder="1">
      <alignment vertical="center"/>
    </xf>
    <xf numFmtId="176" fontId="21" fillId="8" borderId="44" xfId="3" applyNumberFormat="1" applyFont="1" applyFill="1" applyBorder="1">
      <alignment vertical="center"/>
    </xf>
    <xf numFmtId="176" fontId="21" fillId="8" borderId="39" xfId="3" applyNumberFormat="1" applyFont="1" applyFill="1" applyBorder="1">
      <alignment vertical="center"/>
    </xf>
    <xf numFmtId="176" fontId="21" fillId="8" borderId="43" xfId="3" applyNumberFormat="1" applyFont="1" applyFill="1" applyBorder="1">
      <alignment vertical="center"/>
    </xf>
    <xf numFmtId="176" fontId="21" fillId="8" borderId="45" xfId="3" applyNumberFormat="1" applyFont="1" applyFill="1" applyBorder="1">
      <alignment vertical="center"/>
    </xf>
    <xf numFmtId="0" fontId="12" fillId="8" borderId="39" xfId="2" applyFont="1" applyFill="1" applyBorder="1">
      <alignment vertical="center"/>
    </xf>
    <xf numFmtId="0" fontId="12" fillId="8" borderId="40" xfId="2" applyFont="1" applyFill="1" applyBorder="1">
      <alignment vertical="center"/>
    </xf>
    <xf numFmtId="180" fontId="12" fillId="8" borderId="42" xfId="3" applyNumberFormat="1" applyFont="1" applyFill="1" applyBorder="1">
      <alignment vertical="center"/>
    </xf>
    <xf numFmtId="180" fontId="12" fillId="8" borderId="43" xfId="3" applyNumberFormat="1" applyFont="1" applyFill="1" applyBorder="1">
      <alignment vertical="center"/>
    </xf>
    <xf numFmtId="180" fontId="12" fillId="8" borderId="44" xfId="3" applyNumberFormat="1" applyFont="1" applyFill="1" applyBorder="1">
      <alignment vertical="center"/>
    </xf>
    <xf numFmtId="180" fontId="12" fillId="8" borderId="39" xfId="3" applyNumberFormat="1" applyFont="1" applyFill="1" applyBorder="1">
      <alignment vertical="center"/>
    </xf>
    <xf numFmtId="0" fontId="12" fillId="9" borderId="32" xfId="2" applyFont="1" applyFill="1" applyBorder="1">
      <alignment vertical="center"/>
    </xf>
    <xf numFmtId="180" fontId="12" fillId="9" borderId="31" xfId="3" applyNumberFormat="1" applyFont="1" applyFill="1" applyBorder="1">
      <alignment vertical="center"/>
    </xf>
    <xf numFmtId="180" fontId="12" fillId="9" borderId="32" xfId="3" applyNumberFormat="1" applyFont="1" applyFill="1" applyBorder="1">
      <alignment vertical="center"/>
    </xf>
    <xf numFmtId="180" fontId="12" fillId="9" borderId="33" xfId="3" applyNumberFormat="1" applyFont="1" applyFill="1" applyBorder="1">
      <alignment vertical="center"/>
    </xf>
    <xf numFmtId="180" fontId="12" fillId="9" borderId="28" xfId="3" applyNumberFormat="1" applyFont="1" applyFill="1" applyBorder="1">
      <alignment vertical="center"/>
    </xf>
    <xf numFmtId="0" fontId="12" fillId="9" borderId="22" xfId="2" applyFont="1" applyFill="1" applyBorder="1">
      <alignment vertical="center"/>
    </xf>
    <xf numFmtId="180" fontId="12" fillId="0" borderId="33" xfId="3" applyNumberFormat="1" applyFont="1" applyFill="1" applyBorder="1">
      <alignment vertical="center"/>
    </xf>
    <xf numFmtId="0" fontId="12" fillId="2" borderId="37" xfId="2" applyFont="1" applyFill="1" applyBorder="1">
      <alignment vertical="center"/>
    </xf>
    <xf numFmtId="0" fontId="12" fillId="2" borderId="61" xfId="2" applyFont="1" applyFill="1" applyBorder="1">
      <alignment vertical="center"/>
    </xf>
    <xf numFmtId="180" fontId="12" fillId="2" borderId="62" xfId="3" applyNumberFormat="1" applyFont="1" applyFill="1" applyBorder="1">
      <alignment vertical="center"/>
    </xf>
    <xf numFmtId="180" fontId="12" fillId="2" borderId="37" xfId="3" applyNumberFormat="1" applyFont="1" applyFill="1" applyBorder="1">
      <alignment vertical="center"/>
    </xf>
    <xf numFmtId="180" fontId="12" fillId="2" borderId="63" xfId="3" applyNumberFormat="1" applyFont="1" applyFill="1" applyBorder="1">
      <alignment vertical="center"/>
    </xf>
    <xf numFmtId="180" fontId="12" fillId="2" borderId="64" xfId="3" applyNumberFormat="1" applyFont="1" applyFill="1" applyBorder="1">
      <alignment vertical="center"/>
    </xf>
    <xf numFmtId="180" fontId="12" fillId="9" borderId="68" xfId="3" applyNumberFormat="1" applyFont="1" applyFill="1" applyBorder="1">
      <alignment vertical="center"/>
    </xf>
    <xf numFmtId="180" fontId="12" fillId="0" borderId="23" xfId="3" applyNumberFormat="1" applyFont="1" applyFill="1" applyBorder="1">
      <alignment vertical="center"/>
    </xf>
    <xf numFmtId="0" fontId="12" fillId="8" borderId="50" xfId="2" applyFont="1" applyFill="1" applyBorder="1">
      <alignment vertical="center"/>
    </xf>
    <xf numFmtId="0" fontId="12" fillId="9" borderId="73" xfId="2" applyFont="1" applyFill="1" applyBorder="1">
      <alignment vertical="center"/>
    </xf>
    <xf numFmtId="0" fontId="12" fillId="2" borderId="73" xfId="2" applyFont="1" applyFill="1" applyBorder="1">
      <alignment vertical="center"/>
    </xf>
    <xf numFmtId="0" fontId="12" fillId="2" borderId="74" xfId="2" applyFont="1" applyFill="1" applyBorder="1">
      <alignment vertical="center"/>
    </xf>
    <xf numFmtId="180" fontId="12" fillId="2" borderId="59" xfId="3" applyNumberFormat="1" applyFont="1" applyFill="1" applyBorder="1">
      <alignment vertical="center"/>
    </xf>
    <xf numFmtId="180" fontId="12" fillId="2" borderId="73" xfId="3" applyNumberFormat="1" applyFont="1" applyFill="1" applyBorder="1">
      <alignment vertical="center"/>
    </xf>
    <xf numFmtId="180" fontId="12" fillId="2" borderId="75" xfId="3" applyNumberFormat="1" applyFont="1" applyFill="1" applyBorder="1">
      <alignment vertical="center"/>
    </xf>
    <xf numFmtId="180" fontId="12" fillId="2" borderId="1" xfId="3" applyNumberFormat="1" applyFont="1" applyFill="1" applyBorder="1">
      <alignment vertical="center"/>
    </xf>
    <xf numFmtId="180" fontId="8" fillId="8" borderId="21" xfId="3" applyNumberFormat="1" applyFont="1" applyFill="1" applyBorder="1">
      <alignment vertical="center"/>
    </xf>
    <xf numFmtId="180" fontId="8" fillId="8" borderId="22" xfId="3" applyNumberFormat="1" applyFont="1" applyFill="1" applyBorder="1">
      <alignment vertical="center"/>
    </xf>
    <xf numFmtId="180" fontId="8" fillId="8" borderId="23" xfId="3" applyNumberFormat="1" applyFont="1" applyFill="1" applyBorder="1">
      <alignment vertical="center"/>
    </xf>
    <xf numFmtId="180" fontId="8" fillId="8" borderId="0" xfId="3" applyNumberFormat="1" applyFont="1" applyFill="1" applyBorder="1">
      <alignment vertical="center"/>
    </xf>
    <xf numFmtId="180" fontId="8" fillId="8" borderId="45" xfId="3" applyNumberFormat="1" applyFont="1" applyFill="1" applyBorder="1">
      <alignment vertical="center"/>
    </xf>
    <xf numFmtId="0" fontId="19" fillId="8" borderId="18" xfId="2" applyFont="1" applyFill="1" applyBorder="1">
      <alignment vertical="center"/>
    </xf>
    <xf numFmtId="0" fontId="19" fillId="2" borderId="73" xfId="2" applyFont="1" applyFill="1" applyBorder="1">
      <alignment vertical="center"/>
    </xf>
    <xf numFmtId="0" fontId="19" fillId="2" borderId="1" xfId="2" applyFont="1" applyFill="1" applyBorder="1">
      <alignment vertical="center"/>
    </xf>
    <xf numFmtId="0" fontId="19" fillId="2" borderId="74" xfId="2" applyFont="1" applyFill="1" applyBorder="1">
      <alignment vertical="center"/>
    </xf>
    <xf numFmtId="9" fontId="19" fillId="2" borderId="59" xfId="4" applyFont="1" applyFill="1" applyBorder="1">
      <alignment vertical="center"/>
    </xf>
    <xf numFmtId="9" fontId="19" fillId="2" borderId="73" xfId="4" applyFont="1" applyFill="1" applyBorder="1">
      <alignment vertical="center"/>
    </xf>
    <xf numFmtId="9" fontId="19" fillId="2" borderId="75" xfId="4" applyFont="1" applyFill="1" applyBorder="1">
      <alignment vertical="center"/>
    </xf>
    <xf numFmtId="9" fontId="19" fillId="2" borderId="1" xfId="4" applyFont="1" applyFill="1" applyBorder="1">
      <alignment vertical="center"/>
    </xf>
    <xf numFmtId="0" fontId="22" fillId="2" borderId="0" xfId="2" applyFont="1" applyFill="1">
      <alignment vertical="center"/>
    </xf>
    <xf numFmtId="0" fontId="8" fillId="8" borderId="76" xfId="2" applyFont="1" applyFill="1" applyBorder="1">
      <alignment vertical="center"/>
    </xf>
    <xf numFmtId="0" fontId="8" fillId="8" borderId="77" xfId="2" applyFont="1" applyFill="1" applyBorder="1">
      <alignment vertical="center"/>
    </xf>
    <xf numFmtId="0" fontId="8" fillId="8" borderId="78" xfId="2" applyFont="1" applyFill="1" applyBorder="1">
      <alignment vertical="center"/>
    </xf>
    <xf numFmtId="180" fontId="8" fillId="8" borderId="80" xfId="3" applyNumberFormat="1" applyFont="1" applyFill="1" applyBorder="1">
      <alignment vertical="center"/>
    </xf>
    <xf numFmtId="180" fontId="8" fillId="8" borderId="81" xfId="3" applyNumberFormat="1" applyFont="1" applyFill="1" applyBorder="1">
      <alignment vertical="center"/>
    </xf>
    <xf numFmtId="180" fontId="8" fillId="8" borderId="82" xfId="3" applyNumberFormat="1" applyFont="1" applyFill="1" applyBorder="1">
      <alignment vertical="center"/>
    </xf>
    <xf numFmtId="180" fontId="8" fillId="8" borderId="77" xfId="3" applyNumberFormat="1" applyFont="1" applyFill="1" applyBorder="1">
      <alignment vertical="center"/>
    </xf>
    <xf numFmtId="178" fontId="19" fillId="2" borderId="59" xfId="4" applyNumberFormat="1" applyFont="1" applyFill="1" applyBorder="1">
      <alignment vertical="center"/>
    </xf>
    <xf numFmtId="178" fontId="19" fillId="2" borderId="73" xfId="4" applyNumberFormat="1" applyFont="1" applyFill="1" applyBorder="1">
      <alignment vertical="center"/>
    </xf>
    <xf numFmtId="178" fontId="19" fillId="2" borderId="75" xfId="4" applyNumberFormat="1" applyFont="1" applyFill="1" applyBorder="1">
      <alignment vertical="center"/>
    </xf>
    <xf numFmtId="178" fontId="19" fillId="2" borderId="1" xfId="4" applyNumberFormat="1" applyFont="1" applyFill="1" applyBorder="1">
      <alignment vertical="center"/>
    </xf>
    <xf numFmtId="0" fontId="23"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4" fillId="3" borderId="0" xfId="2" applyFont="1" applyFill="1">
      <alignment vertical="center"/>
    </xf>
    <xf numFmtId="0" fontId="10" fillId="2" borderId="0" xfId="2" applyFont="1" applyFill="1">
      <alignment vertical="center"/>
    </xf>
    <xf numFmtId="0" fontId="10" fillId="2" borderId="1" xfId="2" applyFont="1" applyFill="1" applyBorder="1">
      <alignment vertical="center"/>
    </xf>
    <xf numFmtId="0" fontId="13" fillId="5" borderId="92"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0" xfId="2" applyFont="1" applyFill="1" applyBorder="1" applyAlignment="1">
      <alignment horizontal="center" vertical="center"/>
    </xf>
    <xf numFmtId="0" fontId="13" fillId="5" borderId="93" xfId="2" applyFont="1" applyFill="1" applyBorder="1" applyAlignment="1">
      <alignment horizontal="center" vertical="center"/>
    </xf>
    <xf numFmtId="181" fontId="8" fillId="8" borderId="26" xfId="3" applyNumberFormat="1" applyFont="1" applyFill="1" applyBorder="1">
      <alignment vertical="center"/>
    </xf>
    <xf numFmtId="181" fontId="8" fillId="8" borderId="20" xfId="3" applyNumberFormat="1" applyFont="1" applyFill="1" applyBorder="1">
      <alignment vertical="center"/>
    </xf>
    <xf numFmtId="181" fontId="8" fillId="8" borderId="21" xfId="3" applyNumberFormat="1" applyFont="1" applyFill="1" applyBorder="1">
      <alignment vertical="center"/>
    </xf>
    <xf numFmtId="181" fontId="8" fillId="8" borderId="94" xfId="3" applyNumberFormat="1" applyFont="1" applyFill="1" applyBorder="1">
      <alignment vertical="center"/>
    </xf>
    <xf numFmtId="0" fontId="8" fillId="9" borderId="32" xfId="2" applyFont="1" applyFill="1" applyBorder="1">
      <alignment vertical="center"/>
    </xf>
    <xf numFmtId="0" fontId="8" fillId="9" borderId="29" xfId="2" applyFont="1" applyFill="1" applyBorder="1">
      <alignment vertical="center"/>
    </xf>
    <xf numFmtId="181" fontId="8" fillId="9" borderId="35" xfId="3" applyNumberFormat="1" applyFont="1" applyFill="1" applyBorder="1">
      <alignment vertical="center"/>
    </xf>
    <xf numFmtId="181" fontId="8" fillId="9" borderId="30" xfId="3" applyNumberFormat="1" applyFont="1" applyFill="1" applyBorder="1">
      <alignment vertical="center"/>
    </xf>
    <xf numFmtId="181" fontId="8" fillId="9" borderId="31" xfId="3" applyNumberFormat="1" applyFont="1" applyFill="1" applyBorder="1">
      <alignment vertical="center"/>
    </xf>
    <xf numFmtId="181" fontId="8" fillId="9" borderId="95" xfId="3" applyNumberFormat="1" applyFont="1" applyFill="1" applyBorder="1">
      <alignment vertical="center"/>
    </xf>
    <xf numFmtId="181" fontId="12" fillId="2" borderId="35" xfId="3" applyNumberFormat="1" applyFont="1" applyFill="1" applyBorder="1">
      <alignment vertical="center"/>
    </xf>
    <xf numFmtId="181" fontId="12" fillId="2" borderId="30" xfId="3" applyNumberFormat="1" applyFont="1" applyFill="1" applyBorder="1">
      <alignment vertical="center"/>
    </xf>
    <xf numFmtId="181" fontId="12" fillId="2" borderId="31" xfId="3" applyNumberFormat="1" applyFont="1" applyFill="1" applyBorder="1">
      <alignment vertical="center"/>
    </xf>
    <xf numFmtId="181" fontId="12" fillId="2" borderId="96" xfId="3" applyNumberFormat="1" applyFont="1" applyFill="1" applyBorder="1">
      <alignment vertical="center"/>
    </xf>
    <xf numFmtId="181" fontId="12" fillId="2" borderId="95" xfId="3" applyNumberFormat="1" applyFont="1" applyFill="1" applyBorder="1">
      <alignment vertical="center"/>
    </xf>
    <xf numFmtId="0" fontId="12" fillId="2" borderId="97" xfId="2" applyFont="1" applyFill="1" applyBorder="1">
      <alignment vertical="center"/>
    </xf>
    <xf numFmtId="0" fontId="12" fillId="2" borderId="98" xfId="2" applyFont="1" applyFill="1" applyBorder="1">
      <alignment vertical="center"/>
    </xf>
    <xf numFmtId="181" fontId="12" fillId="2" borderId="70" xfId="3" applyNumberFormat="1" applyFont="1" applyFill="1" applyBorder="1">
      <alignment vertical="center"/>
    </xf>
    <xf numFmtId="181" fontId="12" fillId="2" borderId="99" xfId="3" applyNumberFormat="1" applyFont="1" applyFill="1" applyBorder="1">
      <alignment vertical="center"/>
    </xf>
    <xf numFmtId="181" fontId="12" fillId="2" borderId="71" xfId="3" applyNumberFormat="1" applyFont="1" applyFill="1" applyBorder="1">
      <alignment vertical="center"/>
    </xf>
    <xf numFmtId="181" fontId="12" fillId="2" borderId="100" xfId="3" applyNumberFormat="1" applyFont="1" applyFill="1" applyBorder="1">
      <alignment vertical="center"/>
    </xf>
    <xf numFmtId="181" fontId="12" fillId="2" borderId="101" xfId="3" applyNumberFormat="1" applyFont="1" applyFill="1" applyBorder="1">
      <alignment vertical="center"/>
    </xf>
    <xf numFmtId="181" fontId="8" fillId="9" borderId="96" xfId="3" applyNumberFormat="1" applyFont="1" applyFill="1" applyBorder="1">
      <alignment vertical="center"/>
    </xf>
    <xf numFmtId="181" fontId="12" fillId="2" borderId="26" xfId="3" applyNumberFormat="1" applyFont="1" applyFill="1" applyBorder="1">
      <alignment vertical="center"/>
    </xf>
    <xf numFmtId="181" fontId="12" fillId="2" borderId="18" xfId="3" applyNumberFormat="1" applyFont="1" applyFill="1" applyBorder="1">
      <alignment vertical="center"/>
    </xf>
    <xf numFmtId="0" fontId="12" fillId="2" borderId="51" xfId="2" applyFont="1" applyFill="1" applyBorder="1">
      <alignment vertical="center"/>
    </xf>
    <xf numFmtId="0" fontId="12" fillId="2" borderId="52" xfId="2" applyFont="1" applyFill="1" applyBorder="1">
      <alignment vertical="center"/>
    </xf>
    <xf numFmtId="0" fontId="12" fillId="2" borderId="53" xfId="2" applyFont="1" applyFill="1" applyBorder="1">
      <alignment vertical="center"/>
    </xf>
    <xf numFmtId="181" fontId="12" fillId="2" borderId="102" xfId="3" applyNumberFormat="1" applyFont="1" applyFill="1" applyBorder="1">
      <alignment vertical="center"/>
    </xf>
    <xf numFmtId="181" fontId="12" fillId="2" borderId="54" xfId="3" applyNumberFormat="1" applyFont="1" applyFill="1" applyBorder="1">
      <alignment vertical="center"/>
    </xf>
    <xf numFmtId="181" fontId="12" fillId="2" borderId="55" xfId="3" applyNumberFormat="1" applyFont="1" applyFill="1" applyBorder="1">
      <alignment vertical="center"/>
    </xf>
    <xf numFmtId="181" fontId="12" fillId="2" borderId="103" xfId="3" applyNumberFormat="1" applyFont="1" applyFill="1" applyBorder="1">
      <alignment vertical="center"/>
    </xf>
    <xf numFmtId="181" fontId="8" fillId="8" borderId="86" xfId="3" applyNumberFormat="1" applyFont="1" applyFill="1" applyBorder="1">
      <alignment vertical="center"/>
    </xf>
    <xf numFmtId="181" fontId="8" fillId="8" borderId="41" xfId="3" applyNumberFormat="1" applyFont="1" applyFill="1" applyBorder="1">
      <alignment vertical="center"/>
    </xf>
    <xf numFmtId="181" fontId="8" fillId="8" borderId="42" xfId="3" applyNumberFormat="1" applyFont="1" applyFill="1" applyBorder="1">
      <alignment vertical="center"/>
    </xf>
    <xf numFmtId="181" fontId="8" fillId="8" borderId="96" xfId="3" applyNumberFormat="1" applyFont="1" applyFill="1" applyBorder="1">
      <alignment vertical="center"/>
    </xf>
    <xf numFmtId="181" fontId="8" fillId="8" borderId="47" xfId="3" applyNumberFormat="1" applyFont="1" applyFill="1" applyBorder="1">
      <alignment vertical="center"/>
    </xf>
    <xf numFmtId="181" fontId="8" fillId="8" borderId="104" xfId="3" applyNumberFormat="1" applyFont="1" applyFill="1" applyBorder="1">
      <alignment vertical="center"/>
    </xf>
    <xf numFmtId="0" fontId="25" fillId="2" borderId="0" xfId="2" applyFont="1" applyFill="1">
      <alignment vertical="center"/>
    </xf>
    <xf numFmtId="0" fontId="12" fillId="2" borderId="105" xfId="2" applyFont="1" applyFill="1" applyBorder="1">
      <alignment vertical="center"/>
    </xf>
    <xf numFmtId="0" fontId="12" fillId="9" borderId="62" xfId="2" applyFont="1" applyFill="1" applyBorder="1">
      <alignment vertical="center"/>
    </xf>
    <xf numFmtId="181" fontId="8" fillId="8" borderId="106" xfId="3" applyNumberFormat="1" applyFont="1" applyFill="1" applyBorder="1">
      <alignment vertical="center"/>
    </xf>
    <xf numFmtId="181" fontId="8" fillId="8" borderId="107" xfId="3" applyNumberFormat="1" applyFont="1" applyFill="1" applyBorder="1">
      <alignment vertical="center"/>
    </xf>
    <xf numFmtId="0" fontId="12" fillId="2" borderId="71" xfId="2" applyFont="1" applyFill="1" applyBorder="1">
      <alignment vertical="center"/>
    </xf>
    <xf numFmtId="0" fontId="12" fillId="8" borderId="77" xfId="2" applyFont="1" applyFill="1" applyBorder="1">
      <alignment vertical="center"/>
    </xf>
    <xf numFmtId="181" fontId="8" fillId="8" borderId="108" xfId="2" applyNumberFormat="1" applyFont="1" applyFill="1" applyBorder="1">
      <alignment vertical="center"/>
    </xf>
    <xf numFmtId="181" fontId="8" fillId="8" borderId="79" xfId="2" applyNumberFormat="1" applyFont="1" applyFill="1" applyBorder="1">
      <alignment vertical="center"/>
    </xf>
    <xf numFmtId="181" fontId="8" fillId="8" borderId="80" xfId="2" applyNumberFormat="1" applyFont="1" applyFill="1" applyBorder="1">
      <alignment vertical="center"/>
    </xf>
    <xf numFmtId="181" fontId="8" fillId="8" borderId="84" xfId="2" applyNumberFormat="1" applyFont="1" applyFill="1" applyBorder="1">
      <alignment vertical="center"/>
    </xf>
    <xf numFmtId="180" fontId="8" fillId="8" borderId="109" xfId="3" applyNumberFormat="1" applyFont="1" applyFill="1" applyBorder="1">
      <alignment vertical="center"/>
    </xf>
    <xf numFmtId="180" fontId="8" fillId="10" borderId="80" xfId="3" applyNumberFormat="1" applyFont="1" applyFill="1" applyBorder="1">
      <alignment vertical="center"/>
    </xf>
    <xf numFmtId="180" fontId="8" fillId="10" borderId="81" xfId="3" applyNumberFormat="1" applyFont="1" applyFill="1" applyBorder="1">
      <alignment vertical="center"/>
    </xf>
    <xf numFmtId="180" fontId="8" fillId="10" borderId="109" xfId="3" applyNumberFormat="1" applyFont="1" applyFill="1" applyBorder="1">
      <alignment vertical="center"/>
    </xf>
    <xf numFmtId="180" fontId="8" fillId="10" borderId="77" xfId="3" applyNumberFormat="1" applyFont="1" applyFill="1" applyBorder="1">
      <alignment vertical="center"/>
    </xf>
    <xf numFmtId="182" fontId="1" fillId="2" borderId="0" xfId="2" applyNumberFormat="1" applyFill="1">
      <alignment vertical="center"/>
    </xf>
    <xf numFmtId="3" fontId="26" fillId="2" borderId="0" xfId="2" applyNumberFormat="1" applyFont="1" applyFill="1">
      <alignment vertical="center"/>
    </xf>
    <xf numFmtId="3" fontId="26" fillId="2" borderId="0" xfId="4" applyNumberFormat="1" applyFont="1" applyFill="1">
      <alignment vertical="center"/>
    </xf>
    <xf numFmtId="3" fontId="27" fillId="2" borderId="0" xfId="4" applyNumberFormat="1" applyFont="1" applyFill="1" applyBorder="1">
      <alignment vertical="center"/>
    </xf>
    <xf numFmtId="0" fontId="28" fillId="2" borderId="0" xfId="2" applyFont="1" applyFill="1">
      <alignment vertical="center"/>
    </xf>
    <xf numFmtId="3" fontId="1" fillId="2" borderId="0" xfId="1" applyNumberFormat="1" applyFill="1">
      <alignment vertical="center"/>
    </xf>
    <xf numFmtId="0" fontId="10" fillId="5" borderId="113" xfId="2" applyFont="1" applyFill="1" applyBorder="1" applyAlignment="1">
      <alignment horizontal="center" vertical="center"/>
    </xf>
    <xf numFmtId="0" fontId="10" fillId="5" borderId="114" xfId="2" applyFont="1" applyFill="1" applyBorder="1" applyAlignment="1">
      <alignment horizontal="center" vertical="center"/>
    </xf>
    <xf numFmtId="177" fontId="8" fillId="7" borderId="22" xfId="4" applyNumberFormat="1" applyFont="1" applyFill="1" applyBorder="1">
      <alignment vertical="center"/>
    </xf>
    <xf numFmtId="3" fontId="11" fillId="4" borderId="0" xfId="2" applyNumberFormat="1" applyFont="1" applyFill="1">
      <alignment vertical="center"/>
    </xf>
    <xf numFmtId="3" fontId="11" fillId="4" borderId="1" xfId="4" applyNumberFormat="1" applyFont="1" applyFill="1" applyBorder="1" applyAlignment="1">
      <alignment vertical="center"/>
    </xf>
    <xf numFmtId="180" fontId="1" fillId="2" borderId="0" xfId="2" applyNumberFormat="1" applyFill="1">
      <alignment vertical="center"/>
    </xf>
    <xf numFmtId="0" fontId="18" fillId="8" borderId="18" xfId="2" applyFont="1" applyFill="1" applyBorder="1">
      <alignment vertical="center"/>
    </xf>
    <xf numFmtId="0" fontId="19" fillId="8" borderId="117" xfId="2" applyFont="1" applyFill="1" applyBorder="1">
      <alignment vertical="center"/>
    </xf>
    <xf numFmtId="181" fontId="8" fillId="8" borderId="82" xfId="3" applyNumberFormat="1" applyFont="1" applyFill="1" applyBorder="1">
      <alignment vertical="center"/>
    </xf>
    <xf numFmtId="181" fontId="8" fillId="8" borderId="77" xfId="3" applyNumberFormat="1" applyFont="1" applyFill="1" applyBorder="1">
      <alignment vertical="center"/>
    </xf>
    <xf numFmtId="181" fontId="8" fillId="8" borderId="80" xfId="3" applyNumberFormat="1" applyFont="1" applyFill="1" applyBorder="1">
      <alignment vertical="center"/>
    </xf>
    <xf numFmtId="181" fontId="8" fillId="8" borderId="81" xfId="3" applyNumberFormat="1" applyFont="1" applyFill="1" applyBorder="1">
      <alignment vertical="center"/>
    </xf>
    <xf numFmtId="181" fontId="8" fillId="8" borderId="118" xfId="3" applyNumberFormat="1" applyFont="1" applyFill="1" applyBorder="1">
      <alignment vertical="center"/>
    </xf>
    <xf numFmtId="181" fontId="12" fillId="2" borderId="119" xfId="3" applyNumberFormat="1" applyFont="1" applyFill="1" applyBorder="1">
      <alignment vertical="center"/>
    </xf>
    <xf numFmtId="181" fontId="8" fillId="8" borderId="120" xfId="2" applyNumberFormat="1" applyFont="1" applyFill="1" applyBorder="1">
      <alignment vertical="center"/>
    </xf>
    <xf numFmtId="3" fontId="11" fillId="4" borderId="0" xfId="4" applyNumberFormat="1" applyFont="1" applyFill="1" applyBorder="1" applyAlignment="1">
      <alignment vertical="center"/>
    </xf>
    <xf numFmtId="177" fontId="8" fillId="8" borderId="25" xfId="4" applyNumberFormat="1" applyFont="1" applyFill="1" applyBorder="1" applyAlignment="1">
      <alignment horizontal="right" vertical="center" shrinkToFit="1"/>
    </xf>
    <xf numFmtId="177" fontId="8" fillId="8" borderId="26" xfId="4" applyNumberFormat="1" applyFont="1" applyFill="1" applyBorder="1" applyAlignment="1">
      <alignment horizontal="right" vertical="center" shrinkToFit="1"/>
    </xf>
    <xf numFmtId="177" fontId="12" fillId="9" borderId="34" xfId="4" applyNumberFormat="1" applyFont="1" applyFill="1" applyBorder="1" applyAlignment="1">
      <alignment horizontal="right" vertical="center" shrinkToFit="1"/>
    </xf>
    <xf numFmtId="177" fontId="12" fillId="9" borderId="35" xfId="4" applyNumberFormat="1" applyFont="1" applyFill="1" applyBorder="1" applyAlignment="1">
      <alignment horizontal="right" vertical="center" shrinkToFit="1"/>
    </xf>
    <xf numFmtId="177" fontId="12" fillId="2" borderId="25" xfId="4" applyNumberFormat="1" applyFont="1" applyFill="1" applyBorder="1" applyAlignment="1">
      <alignment horizontal="right" vertical="center" shrinkToFit="1"/>
    </xf>
    <xf numFmtId="177" fontId="12" fillId="2" borderId="26" xfId="4" applyNumberFormat="1" applyFont="1" applyFill="1" applyBorder="1" applyAlignment="1">
      <alignment horizontal="right" vertical="center" shrinkToFit="1"/>
    </xf>
    <xf numFmtId="179" fontId="16" fillId="2" borderId="25" xfId="4" applyNumberFormat="1" applyFont="1" applyFill="1" applyBorder="1" applyAlignment="1">
      <alignment horizontal="right" vertical="center" shrinkToFit="1"/>
    </xf>
    <xf numFmtId="179" fontId="16" fillId="2" borderId="26" xfId="4" applyNumberFormat="1" applyFont="1" applyFill="1" applyBorder="1" applyAlignment="1">
      <alignment horizontal="right" vertical="center" shrinkToFit="1"/>
    </xf>
    <xf numFmtId="177" fontId="8" fillId="8" borderId="85" xfId="4" applyNumberFormat="1" applyFont="1" applyFill="1" applyBorder="1" applyAlignment="1">
      <alignment horizontal="right" vertical="center" shrinkToFit="1"/>
    </xf>
    <xf numFmtId="177" fontId="8" fillId="8" borderId="86" xfId="4" applyNumberFormat="1" applyFont="1" applyFill="1" applyBorder="1" applyAlignment="1">
      <alignment horizontal="right" vertical="center" shrinkToFit="1"/>
    </xf>
    <xf numFmtId="177" fontId="12" fillId="2" borderId="34" xfId="4" applyNumberFormat="1" applyFont="1" applyFill="1" applyBorder="1" applyAlignment="1">
      <alignment horizontal="right" vertical="center" shrinkToFit="1"/>
    </xf>
    <xf numFmtId="177" fontId="12" fillId="2" borderId="35" xfId="4" applyNumberFormat="1" applyFont="1" applyFill="1" applyBorder="1" applyAlignment="1">
      <alignment horizontal="right" vertical="center" shrinkToFit="1"/>
    </xf>
    <xf numFmtId="177" fontId="8" fillId="8" borderId="46" xfId="4" applyNumberFormat="1" applyFont="1" applyFill="1" applyBorder="1" applyAlignment="1">
      <alignment horizontal="right" vertical="center" shrinkToFit="1"/>
    </xf>
    <xf numFmtId="177" fontId="8" fillId="8" borderId="47" xfId="4" applyNumberFormat="1" applyFont="1" applyFill="1" applyBorder="1" applyAlignment="1">
      <alignment horizontal="right" vertical="center" shrinkToFit="1"/>
    </xf>
    <xf numFmtId="179" fontId="19" fillId="2" borderId="57" xfId="4" applyNumberFormat="1" applyFont="1" applyFill="1" applyBorder="1" applyAlignment="1">
      <alignment horizontal="right" vertical="center" shrinkToFit="1"/>
    </xf>
    <xf numFmtId="179" fontId="19" fillId="2" borderId="58" xfId="4" applyNumberFormat="1" applyFont="1" applyFill="1" applyBorder="1" applyAlignment="1">
      <alignment horizontal="right" vertical="center" shrinkToFit="1"/>
    </xf>
    <xf numFmtId="177" fontId="8" fillId="8" borderId="115" xfId="4" applyNumberFormat="1" applyFont="1" applyFill="1" applyBorder="1" applyAlignment="1">
      <alignment horizontal="right" vertical="center" shrinkToFit="1"/>
    </xf>
    <xf numFmtId="177" fontId="8" fillId="8" borderId="49" xfId="4" applyNumberFormat="1" applyFont="1" applyFill="1" applyBorder="1" applyAlignment="1">
      <alignment horizontal="right" vertical="center" shrinkToFit="1"/>
    </xf>
    <xf numFmtId="177" fontId="12" fillId="9" borderId="25" xfId="4" applyNumberFormat="1" applyFont="1" applyFill="1" applyBorder="1" applyAlignment="1">
      <alignment horizontal="right" vertical="center" shrinkToFit="1"/>
    </xf>
    <xf numFmtId="177" fontId="12" fillId="9" borderId="26" xfId="4" applyNumberFormat="1" applyFont="1" applyFill="1" applyBorder="1" applyAlignment="1">
      <alignment horizontal="right" vertical="center" shrinkToFit="1"/>
    </xf>
    <xf numFmtId="177" fontId="12" fillId="2" borderId="65" xfId="4" applyNumberFormat="1" applyFont="1" applyFill="1" applyBorder="1" applyAlignment="1">
      <alignment horizontal="right" vertical="center" shrinkToFit="1"/>
    </xf>
    <xf numFmtId="177" fontId="12" fillId="2" borderId="66" xfId="4" applyNumberFormat="1" applyFont="1" applyFill="1" applyBorder="1" applyAlignment="1">
      <alignment horizontal="right" vertical="center" shrinkToFit="1"/>
    </xf>
    <xf numFmtId="177" fontId="12" fillId="9" borderId="69" xfId="4" applyNumberFormat="1" applyFont="1" applyFill="1" applyBorder="1" applyAlignment="1">
      <alignment horizontal="right" vertical="center" shrinkToFit="1"/>
    </xf>
    <xf numFmtId="177" fontId="12" fillId="9" borderId="70" xfId="4" applyNumberFormat="1" applyFont="1" applyFill="1" applyBorder="1" applyAlignment="1">
      <alignment horizontal="right" vertical="center" shrinkToFit="1"/>
    </xf>
    <xf numFmtId="177" fontId="8" fillId="8" borderId="83" xfId="4" applyNumberFormat="1" applyFont="1" applyFill="1" applyBorder="1" applyAlignment="1">
      <alignment horizontal="right" vertical="center" shrinkToFit="1"/>
    </xf>
    <xf numFmtId="177" fontId="8" fillId="8" borderId="84" xfId="4" applyNumberFormat="1" applyFont="1" applyFill="1" applyBorder="1" applyAlignment="1">
      <alignment horizontal="right" vertical="center" shrinkToFit="1"/>
    </xf>
    <xf numFmtId="0" fontId="1" fillId="2" borderId="0" xfId="2" applyFill="1" applyAlignment="1">
      <alignment vertical="center" shrinkToFit="1"/>
    </xf>
    <xf numFmtId="177" fontId="8" fillId="8" borderId="110" xfId="4" applyNumberFormat="1" applyFont="1" applyFill="1" applyBorder="1" applyAlignment="1">
      <alignment horizontal="right" vertical="center" shrinkToFit="1"/>
    </xf>
    <xf numFmtId="177" fontId="8" fillId="8" borderId="111" xfId="4" applyNumberFormat="1" applyFont="1" applyFill="1" applyBorder="1" applyAlignment="1">
      <alignment horizontal="right" vertical="center" shrinkToFit="1"/>
    </xf>
    <xf numFmtId="177" fontId="8" fillId="8" borderId="112" xfId="4" applyNumberFormat="1" applyFont="1" applyFill="1" applyBorder="1" applyAlignment="1">
      <alignment vertical="center" shrinkToFit="1"/>
    </xf>
    <xf numFmtId="177" fontId="8" fillId="8" borderId="21" xfId="4" applyNumberFormat="1" applyFont="1" applyFill="1" applyBorder="1" applyAlignment="1">
      <alignment horizontal="right" vertical="center" shrinkToFit="1"/>
    </xf>
    <xf numFmtId="177" fontId="8" fillId="8" borderId="22" xfId="4" applyNumberFormat="1" applyFont="1" applyFill="1" applyBorder="1" applyAlignment="1">
      <alignment horizontal="right" vertical="center" shrinkToFit="1"/>
    </xf>
    <xf numFmtId="177" fontId="8" fillId="8" borderId="27" xfId="4" applyNumberFormat="1" applyFont="1" applyFill="1" applyBorder="1" applyAlignment="1">
      <alignment horizontal="right" vertical="center" shrinkToFit="1"/>
    </xf>
    <xf numFmtId="177" fontId="12" fillId="9" borderId="31" xfId="4" applyNumberFormat="1" applyFont="1" applyFill="1" applyBorder="1" applyAlignment="1">
      <alignment horizontal="right" vertical="center" shrinkToFit="1"/>
    </xf>
    <xf numFmtId="177" fontId="12" fillId="9" borderId="32" xfId="4" applyNumberFormat="1" applyFont="1" applyFill="1" applyBorder="1" applyAlignment="1">
      <alignment horizontal="right" vertical="center" shrinkToFit="1"/>
    </xf>
    <xf numFmtId="177" fontId="12" fillId="9" borderId="36" xfId="4" applyNumberFormat="1" applyFont="1" applyFill="1" applyBorder="1" applyAlignment="1">
      <alignment horizontal="right" vertical="center" shrinkToFit="1"/>
    </xf>
    <xf numFmtId="177" fontId="12" fillId="2" borderId="21" xfId="4" applyNumberFormat="1" applyFont="1" applyFill="1" applyBorder="1" applyAlignment="1">
      <alignment horizontal="right" vertical="center" shrinkToFit="1"/>
    </xf>
    <xf numFmtId="177" fontId="12" fillId="2" borderId="22" xfId="4" applyNumberFormat="1" applyFont="1" applyFill="1" applyBorder="1" applyAlignment="1">
      <alignment horizontal="right" vertical="center" shrinkToFit="1"/>
    </xf>
    <xf numFmtId="177" fontId="12" fillId="2" borderId="27" xfId="4" applyNumberFormat="1" applyFont="1" applyFill="1" applyBorder="1" applyAlignment="1">
      <alignment horizontal="right" vertical="center" shrinkToFit="1"/>
    </xf>
    <xf numFmtId="179" fontId="16" fillId="2" borderId="21" xfId="4" applyNumberFormat="1" applyFont="1" applyFill="1" applyBorder="1" applyAlignment="1">
      <alignment horizontal="right" vertical="center" shrinkToFit="1"/>
    </xf>
    <xf numFmtId="179" fontId="16" fillId="2" borderId="22" xfId="4" applyNumberFormat="1" applyFont="1" applyFill="1" applyBorder="1" applyAlignment="1">
      <alignment horizontal="right" vertical="center" shrinkToFit="1"/>
    </xf>
    <xf numFmtId="179" fontId="16" fillId="2" borderId="27" xfId="4" applyNumberFormat="1" applyFont="1" applyFill="1" applyBorder="1" applyAlignment="1">
      <alignment horizontal="right" vertical="center" shrinkToFit="1"/>
    </xf>
    <xf numFmtId="177" fontId="8" fillId="8" borderId="42" xfId="4" applyNumberFormat="1" applyFont="1" applyFill="1" applyBorder="1" applyAlignment="1">
      <alignment horizontal="right" vertical="center" shrinkToFit="1"/>
    </xf>
    <xf numFmtId="177" fontId="8" fillId="8" borderId="43" xfId="4" applyNumberFormat="1" applyFont="1" applyFill="1" applyBorder="1" applyAlignment="1">
      <alignment horizontal="right" vertical="center" shrinkToFit="1"/>
    </xf>
    <xf numFmtId="177" fontId="8" fillId="8" borderId="87" xfId="4" applyNumberFormat="1" applyFont="1" applyFill="1" applyBorder="1" applyAlignment="1">
      <alignment horizontal="right" vertical="center" shrinkToFit="1"/>
    </xf>
    <xf numFmtId="177" fontId="12" fillId="2" borderId="32" xfId="4" applyNumberFormat="1" applyFont="1" applyFill="1" applyBorder="1" applyAlignment="1">
      <alignment horizontal="right" vertical="center" shrinkToFit="1"/>
    </xf>
    <xf numFmtId="177" fontId="12" fillId="2" borderId="36" xfId="4" applyNumberFormat="1" applyFont="1" applyFill="1" applyBorder="1" applyAlignment="1">
      <alignment horizontal="right" vertical="center" shrinkToFit="1"/>
    </xf>
    <xf numFmtId="177" fontId="8" fillId="8" borderId="48" xfId="4" applyNumberFormat="1" applyFont="1" applyFill="1" applyBorder="1" applyAlignment="1">
      <alignment horizontal="right" vertical="center" shrinkToFit="1"/>
    </xf>
    <xf numFmtId="179" fontId="19" fillId="2" borderId="59" xfId="4" applyNumberFormat="1" applyFont="1" applyFill="1" applyBorder="1" applyAlignment="1">
      <alignment horizontal="right" vertical="center" shrinkToFit="1"/>
    </xf>
    <xf numFmtId="179" fontId="19" fillId="2" borderId="73" xfId="4" applyNumberFormat="1" applyFont="1" applyFill="1" applyBorder="1" applyAlignment="1">
      <alignment horizontal="right" vertical="center" shrinkToFit="1"/>
    </xf>
    <xf numFmtId="179" fontId="19" fillId="2" borderId="60" xfId="4" applyNumberFormat="1" applyFont="1" applyFill="1" applyBorder="1" applyAlignment="1">
      <alignment horizontal="right" vertical="center" shrinkToFit="1"/>
    </xf>
    <xf numFmtId="177" fontId="12" fillId="9" borderId="21" xfId="4" applyNumberFormat="1" applyFont="1" applyFill="1" applyBorder="1" applyAlignment="1">
      <alignment horizontal="right" vertical="center" shrinkToFit="1"/>
    </xf>
    <xf numFmtId="177" fontId="12" fillId="9" borderId="22" xfId="4" applyNumberFormat="1" applyFont="1" applyFill="1" applyBorder="1" applyAlignment="1">
      <alignment horizontal="right" vertical="center" shrinkToFit="1"/>
    </xf>
    <xf numFmtId="177" fontId="12" fillId="9" borderId="27" xfId="4" applyNumberFormat="1" applyFont="1" applyFill="1" applyBorder="1" applyAlignment="1">
      <alignment horizontal="right" vertical="center" shrinkToFit="1"/>
    </xf>
    <xf numFmtId="177" fontId="12" fillId="2" borderId="31" xfId="4" applyNumberFormat="1" applyFont="1" applyFill="1" applyBorder="1" applyAlignment="1">
      <alignment horizontal="right" vertical="center" shrinkToFit="1"/>
    </xf>
    <xf numFmtId="177" fontId="12" fillId="2" borderId="62" xfId="4" applyNumberFormat="1" applyFont="1" applyFill="1" applyBorder="1" applyAlignment="1">
      <alignment horizontal="right" vertical="center" shrinkToFit="1"/>
    </xf>
    <xf numFmtId="177" fontId="12" fillId="2" borderId="37" xfId="4" applyNumberFormat="1" applyFont="1" applyFill="1" applyBorder="1" applyAlignment="1">
      <alignment horizontal="right" vertical="center" shrinkToFit="1"/>
    </xf>
    <xf numFmtId="177" fontId="12" fillId="2" borderId="67" xfId="4" applyNumberFormat="1" applyFont="1" applyFill="1" applyBorder="1" applyAlignment="1">
      <alignment horizontal="right" vertical="center" shrinkToFit="1"/>
    </xf>
    <xf numFmtId="177" fontId="12" fillId="9" borderId="71" xfId="4" applyNumberFormat="1" applyFont="1" applyFill="1" applyBorder="1" applyAlignment="1">
      <alignment horizontal="right" vertical="center" shrinkToFit="1"/>
    </xf>
    <xf numFmtId="177" fontId="12" fillId="9" borderId="105" xfId="4" applyNumberFormat="1" applyFont="1" applyFill="1" applyBorder="1" applyAlignment="1">
      <alignment horizontal="right" vertical="center" shrinkToFit="1"/>
    </xf>
    <xf numFmtId="177" fontId="12" fillId="9" borderId="72" xfId="4" applyNumberFormat="1" applyFont="1" applyFill="1" applyBorder="1" applyAlignment="1">
      <alignment horizontal="right" vertical="center" shrinkToFit="1"/>
    </xf>
    <xf numFmtId="179" fontId="19" fillId="2" borderId="21" xfId="4" applyNumberFormat="1" applyFont="1" applyFill="1" applyBorder="1" applyAlignment="1">
      <alignment horizontal="right" vertical="center" shrinkToFit="1"/>
    </xf>
    <xf numFmtId="179" fontId="19" fillId="2" borderId="22" xfId="4" applyNumberFormat="1" applyFont="1" applyFill="1" applyBorder="1" applyAlignment="1">
      <alignment horizontal="right" vertical="center" shrinkToFit="1"/>
    </xf>
    <xf numFmtId="179" fontId="19" fillId="2" borderId="27" xfId="4" applyNumberFormat="1" applyFont="1" applyFill="1" applyBorder="1" applyAlignment="1">
      <alignment horizontal="right" vertical="center" shrinkToFit="1"/>
    </xf>
    <xf numFmtId="179" fontId="19" fillId="2" borderId="54" xfId="4" applyNumberFormat="1" applyFont="1" applyFill="1" applyBorder="1" applyAlignment="1">
      <alignment horizontal="right" vertical="center" shrinkToFit="1"/>
    </xf>
    <xf numFmtId="181" fontId="12" fillId="2" borderId="32" xfId="3" applyNumberFormat="1" applyFont="1" applyFill="1" applyBorder="1">
      <alignment vertical="center"/>
    </xf>
    <xf numFmtId="0" fontId="12" fillId="8" borderId="38" xfId="2" applyFont="1" applyFill="1" applyBorder="1">
      <alignment vertical="center"/>
    </xf>
    <xf numFmtId="181" fontId="12" fillId="8" borderId="44" xfId="3" applyNumberFormat="1" applyFont="1" applyFill="1" applyBorder="1">
      <alignment vertical="center"/>
    </xf>
    <xf numFmtId="181" fontId="12" fillId="8" borderId="39" xfId="3" applyNumberFormat="1" applyFont="1" applyFill="1" applyBorder="1">
      <alignment vertical="center"/>
    </xf>
    <xf numFmtId="181" fontId="12" fillId="8" borderId="42" xfId="3" applyNumberFormat="1" applyFont="1" applyFill="1" applyBorder="1">
      <alignment vertical="center"/>
    </xf>
    <xf numFmtId="181" fontId="12" fillId="8" borderId="43" xfId="3" applyNumberFormat="1" applyFont="1" applyFill="1" applyBorder="1">
      <alignment vertical="center"/>
    </xf>
    <xf numFmtId="177" fontId="8" fillId="8" borderId="41" xfId="4" applyNumberFormat="1" applyFont="1" applyFill="1" applyBorder="1" applyAlignment="1">
      <alignment horizontal="right" vertical="center" shrinkToFit="1"/>
    </xf>
    <xf numFmtId="0" fontId="12" fillId="8" borderId="1" xfId="2" applyFont="1" applyFill="1" applyBorder="1">
      <alignment vertical="center"/>
    </xf>
    <xf numFmtId="0" fontId="12" fillId="8" borderId="74" xfId="2" applyFont="1" applyFill="1" applyBorder="1">
      <alignment vertical="center"/>
    </xf>
    <xf numFmtId="181" fontId="12" fillId="8" borderId="75" xfId="3" applyNumberFormat="1" applyFont="1" applyFill="1" applyBorder="1">
      <alignment vertical="center"/>
    </xf>
    <xf numFmtId="181" fontId="12" fillId="8" borderId="1" xfId="3" applyNumberFormat="1" applyFont="1" applyFill="1" applyBorder="1">
      <alignment vertical="center"/>
    </xf>
    <xf numFmtId="181" fontId="12" fillId="8" borderId="59" xfId="3" applyNumberFormat="1" applyFont="1" applyFill="1" applyBorder="1">
      <alignment vertical="center"/>
    </xf>
    <xf numFmtId="181" fontId="12" fillId="8" borderId="73" xfId="3" applyNumberFormat="1" applyFont="1" applyFill="1" applyBorder="1">
      <alignment vertical="center"/>
    </xf>
    <xf numFmtId="177" fontId="12" fillId="8" borderId="88" xfId="4" applyNumberFormat="1" applyFont="1" applyFill="1" applyBorder="1" applyAlignment="1">
      <alignment horizontal="right" vertical="center" shrinkToFit="1"/>
    </xf>
    <xf numFmtId="177" fontId="12" fillId="8" borderId="89" xfId="4" applyNumberFormat="1" applyFont="1" applyFill="1" applyBorder="1" applyAlignment="1">
      <alignment horizontal="right" vertical="center" shrinkToFit="1"/>
    </xf>
    <xf numFmtId="177" fontId="8" fillId="8" borderId="90" xfId="4" applyNumberFormat="1" applyFont="1" applyFill="1" applyBorder="1" applyAlignment="1">
      <alignment horizontal="right" vertical="center" shrinkToFit="1"/>
    </xf>
    <xf numFmtId="177" fontId="8" fillId="8" borderId="116" xfId="4" applyNumberFormat="1" applyFont="1" applyFill="1" applyBorder="1" applyAlignment="1">
      <alignment horizontal="right" vertical="center" shrinkToFit="1"/>
    </xf>
    <xf numFmtId="177" fontId="8" fillId="8" borderId="91" xfId="4" applyNumberFormat="1" applyFont="1" applyFill="1" applyBorder="1" applyAlignment="1">
      <alignment horizontal="right" vertical="center" shrinkToFit="1"/>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3" fillId="5" borderId="8" xfId="2" applyFont="1" applyFill="1" applyBorder="1" applyAlignment="1">
      <alignment horizontal="center"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일위대가"/>
      <sheetName val="급여0406"/>
      <sheetName val="보활"/>
      <sheetName val="급여조견표"/>
      <sheetName val="020114"/>
      <sheetName val="터파기및재료"/>
      <sheetName val="적격심사표"/>
      <sheetName val="Master"/>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수익성분석"/>
      <sheetName val="손익계산서"/>
      <sheetName val="이익잉여금처분계산서"/>
      <sheetName val="제조원가명세서"/>
      <sheetName val="현금흐름표"/>
      <sheetName val="수영2"/>
      <sheetName val="금융"/>
      <sheetName val="보증금(임차보증금외)"/>
      <sheetName val="Sommaire"/>
      <sheetName val="민감도"/>
      <sheetName val="내수자재"/>
      <sheetName val="수불부"/>
      <sheetName val="Payline"/>
      <sheetName val="구간"/>
      <sheetName val="INFORM"/>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대차(종합,입력금지)"/>
      <sheetName val="회사정보"/>
      <sheetName val="요약"/>
      <sheetName val="실행자재비"/>
      <sheetName val="EquipPrice"/>
      <sheetName val="개당손익11"/>
      <sheetName val="협조전"/>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H57"/>
  <sheetViews>
    <sheetView tabSelected="1" view="pageBreakPreview" zoomScaleNormal="70" zoomScaleSheetLayoutView="100" workbookViewId="0">
      <pane xSplit="5" ySplit="5" topLeftCell="F6" activePane="bottomRight" state="frozen"/>
      <selection pane="topRight" activeCell="J1" sqref="J1"/>
      <selection pane="bottomLeft" activeCell="A6" sqref="A6"/>
      <selection pane="bottomRight"/>
    </sheetView>
  </sheetViews>
  <sheetFormatPr defaultColWidth="8.58203125" defaultRowHeight="17" outlineLevelRow="1" outlineLevelCol="1" x14ac:dyDescent="0.45"/>
  <cols>
    <col min="1" max="1" width="2.66406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4" width="10" style="5" customWidth="1" outlineLevel="1"/>
    <col min="25" max="31" width="10" style="5" customWidth="1"/>
    <col min="32" max="32" width="10" style="235" customWidth="1"/>
    <col min="33" max="33" width="10" style="5" customWidth="1"/>
    <col min="34" max="34" width="3.08203125" style="5" customWidth="1"/>
    <col min="35" max="16384" width="8.58203125" style="5"/>
  </cols>
  <sheetData>
    <row r="1" spans="1:33" ht="28.4" customHeight="1" x14ac:dyDescent="0.45">
      <c r="B1" s="2" t="s">
        <v>23</v>
      </c>
      <c r="C1" s="3"/>
      <c r="D1" s="3"/>
      <c r="E1" s="3"/>
      <c r="F1" s="3"/>
      <c r="G1" s="3"/>
      <c r="H1" s="3"/>
      <c r="I1" s="3"/>
      <c r="J1" s="3"/>
      <c r="K1" s="3"/>
      <c r="L1" s="3"/>
      <c r="M1" s="3"/>
      <c r="N1" s="3"/>
      <c r="O1" s="3"/>
      <c r="P1" s="3"/>
      <c r="Q1" s="3"/>
      <c r="R1" s="3"/>
      <c r="S1" s="3"/>
      <c r="T1" s="3"/>
      <c r="U1" s="3"/>
      <c r="V1" s="3"/>
      <c r="W1" s="3"/>
      <c r="X1" s="3"/>
      <c r="Y1" s="3"/>
      <c r="Z1" s="4"/>
      <c r="AA1" s="4"/>
      <c r="AB1" s="4"/>
      <c r="AC1" s="4"/>
      <c r="AD1" s="4"/>
      <c r="AE1" s="4"/>
      <c r="AF1" s="4"/>
      <c r="AG1" s="4"/>
    </row>
    <row r="2" spans="1:33" ht="28.4" customHeight="1" thickBot="1" x14ac:dyDescent="0.5">
      <c r="B2" s="6"/>
      <c r="F2" s="231"/>
      <c r="G2" s="231"/>
      <c r="H2" s="231"/>
      <c r="I2" s="231"/>
      <c r="J2" s="231"/>
      <c r="K2" s="231"/>
      <c r="L2" s="231"/>
      <c r="M2" s="231"/>
      <c r="N2" s="231"/>
      <c r="O2" s="231"/>
      <c r="P2" s="232"/>
      <c r="Q2" s="231"/>
      <c r="R2" s="231"/>
      <c r="S2" s="231"/>
      <c r="T2" s="231"/>
      <c r="U2" s="232"/>
      <c r="V2" s="231"/>
      <c r="W2" s="231"/>
      <c r="X2" s="231"/>
      <c r="Y2" s="233"/>
      <c r="Z2" s="233"/>
      <c r="AA2" s="233"/>
      <c r="AB2" s="231"/>
      <c r="AC2" s="231"/>
      <c r="AD2" s="231"/>
    </row>
    <row r="3" spans="1:33" x14ac:dyDescent="0.45">
      <c r="B3" s="8" t="s">
        <v>24</v>
      </c>
      <c r="C3" s="9"/>
      <c r="D3" s="9"/>
      <c r="E3" s="9"/>
      <c r="F3" s="239"/>
      <c r="G3" s="239"/>
      <c r="H3" s="239"/>
      <c r="I3" s="239"/>
      <c r="J3" s="239"/>
      <c r="K3" s="239"/>
      <c r="L3" s="239"/>
      <c r="M3" s="239"/>
      <c r="N3" s="239"/>
      <c r="O3" s="239"/>
      <c r="P3" s="240"/>
      <c r="Q3" s="239"/>
      <c r="R3" s="239"/>
      <c r="S3" s="239"/>
      <c r="T3" s="239"/>
      <c r="U3" s="240"/>
      <c r="V3" s="239"/>
      <c r="W3" s="239"/>
      <c r="X3" s="239"/>
      <c r="Y3" s="239"/>
      <c r="Z3" s="240"/>
      <c r="AA3" s="251"/>
      <c r="AB3" s="338" t="s">
        <v>105</v>
      </c>
      <c r="AC3" s="339"/>
      <c r="AD3" s="10">
        <v>2019</v>
      </c>
      <c r="AE3" s="236">
        <v>2020</v>
      </c>
      <c r="AF3" s="236">
        <v>2021</v>
      </c>
      <c r="AG3" s="11">
        <v>2022</v>
      </c>
    </row>
    <row r="4" spans="1:33" ht="17.5" thickBot="1" x14ac:dyDescent="0.5">
      <c r="B4" s="335" t="s">
        <v>25</v>
      </c>
      <c r="C4" s="336"/>
      <c r="D4" s="336"/>
      <c r="E4" s="337"/>
      <c r="F4" s="15">
        <v>2018</v>
      </c>
      <c r="G4" s="16" t="s">
        <v>2</v>
      </c>
      <c r="H4" s="13" t="s">
        <v>3</v>
      </c>
      <c r="I4" s="13" t="s">
        <v>4</v>
      </c>
      <c r="J4" s="14" t="s">
        <v>5</v>
      </c>
      <c r="K4" s="15">
        <v>2019</v>
      </c>
      <c r="L4" s="16" t="s">
        <v>6</v>
      </c>
      <c r="M4" s="17" t="s">
        <v>7</v>
      </c>
      <c r="N4" s="17" t="s">
        <v>8</v>
      </c>
      <c r="O4" s="18" t="s">
        <v>9</v>
      </c>
      <c r="P4" s="15">
        <v>2020</v>
      </c>
      <c r="Q4" s="16" t="s">
        <v>0</v>
      </c>
      <c r="R4" s="17" t="s">
        <v>1</v>
      </c>
      <c r="S4" s="18" t="s">
        <v>17</v>
      </c>
      <c r="T4" s="18" t="s">
        <v>18</v>
      </c>
      <c r="U4" s="15">
        <v>2021</v>
      </c>
      <c r="V4" s="16" t="s">
        <v>20</v>
      </c>
      <c r="W4" s="18" t="s">
        <v>21</v>
      </c>
      <c r="X4" s="18" t="s">
        <v>22</v>
      </c>
      <c r="Y4" s="18" t="s">
        <v>103</v>
      </c>
      <c r="Z4" s="15">
        <v>2022</v>
      </c>
      <c r="AA4" s="16" t="s">
        <v>105</v>
      </c>
      <c r="AB4" s="19" t="s">
        <v>10</v>
      </c>
      <c r="AC4" s="20" t="s">
        <v>11</v>
      </c>
      <c r="AD4" s="21" t="s">
        <v>11</v>
      </c>
      <c r="AE4" s="237" t="s">
        <v>11</v>
      </c>
      <c r="AF4" s="237" t="s">
        <v>11</v>
      </c>
      <c r="AG4" s="22" t="s">
        <v>11</v>
      </c>
    </row>
    <row r="5" spans="1:33" s="36" customFormat="1" ht="18" hidden="1" customHeight="1" x14ac:dyDescent="0.45">
      <c r="A5" s="23"/>
      <c r="B5" s="24" t="s">
        <v>12</v>
      </c>
      <c r="C5" s="25"/>
      <c r="D5" s="25"/>
      <c r="E5" s="26"/>
      <c r="F5" s="29"/>
      <c r="G5" s="30"/>
      <c r="H5" s="31"/>
      <c r="I5" s="31"/>
      <c r="J5" s="28"/>
      <c r="K5" s="29"/>
      <c r="L5" s="30"/>
      <c r="M5" s="27"/>
      <c r="N5" s="27"/>
      <c r="O5" s="28"/>
      <c r="P5" s="29"/>
      <c r="Q5" s="30"/>
      <c r="R5" s="27"/>
      <c r="S5" s="28"/>
      <c r="T5" s="28"/>
      <c r="U5" s="29"/>
      <c r="V5" s="30"/>
      <c r="W5" s="28"/>
      <c r="X5" s="28"/>
      <c r="Y5" s="28"/>
      <c r="Z5" s="29"/>
      <c r="AA5" s="30"/>
      <c r="AB5" s="32" t="e">
        <v>#REF!</v>
      </c>
      <c r="AC5" s="33" t="e">
        <v>#REF!</v>
      </c>
      <c r="AD5" s="34" t="e">
        <v>#DIV/0!</v>
      </c>
      <c r="AE5" s="238" t="e">
        <v>#DIV/0!</v>
      </c>
      <c r="AF5" s="238" t="e">
        <v>#DIV/0!</v>
      </c>
      <c r="AG5" s="35" t="e">
        <v>#DIV/0!</v>
      </c>
    </row>
    <row r="6" spans="1:33" s="36" customFormat="1" ht="17.5" thickTop="1" x14ac:dyDescent="0.45">
      <c r="A6" s="23"/>
      <c r="B6" s="37" t="s">
        <v>26</v>
      </c>
      <c r="C6" s="38"/>
      <c r="D6" s="38"/>
      <c r="E6" s="39"/>
      <c r="F6" s="42">
        <v>1120033.963924</v>
      </c>
      <c r="G6" s="43">
        <v>255650.393025</v>
      </c>
      <c r="H6" s="40">
        <v>199456.905806</v>
      </c>
      <c r="I6" s="40">
        <v>237424.37792299999</v>
      </c>
      <c r="J6" s="41">
        <v>394947.82371700002</v>
      </c>
      <c r="K6" s="42">
        <v>1087479.5004710001</v>
      </c>
      <c r="L6" s="43">
        <v>521646.12457300001</v>
      </c>
      <c r="M6" s="40">
        <v>429374.35148399998</v>
      </c>
      <c r="N6" s="40">
        <v>366778.96877799998</v>
      </c>
      <c r="O6" s="41">
        <v>352628.47378100001</v>
      </c>
      <c r="P6" s="42">
        <v>1670427.9186160001</v>
      </c>
      <c r="Q6" s="43">
        <v>460873.42650200002</v>
      </c>
      <c r="R6" s="40">
        <v>459167.76759800001</v>
      </c>
      <c r="S6" s="41">
        <v>521798.65634599997</v>
      </c>
      <c r="T6" s="41">
        <v>443511.960272</v>
      </c>
      <c r="U6" s="42">
        <v>1885351.8107179999</v>
      </c>
      <c r="V6" s="43">
        <v>522971.44574699999</v>
      </c>
      <c r="W6" s="41">
        <v>423555.25624999998</v>
      </c>
      <c r="X6" s="41">
        <v>433722.76117900002</v>
      </c>
      <c r="Y6" s="41">
        <v>473766.62735099997</v>
      </c>
      <c r="Z6" s="42">
        <v>1854016.0905269999</v>
      </c>
      <c r="AA6" s="43">
        <v>538697.54966400005</v>
      </c>
      <c r="AB6" s="252">
        <f>IFERROR(IF(Y6&lt;0,-(AA6/Y6-1),(AA6/Y6-1)),"-")</f>
        <v>0.13705254563001246</v>
      </c>
      <c r="AC6" s="253">
        <f>IFERROR(IF(V6&lt;0,-(AA6/V6-1),(AA6/V6-1)),"-")</f>
        <v>3.0070674115939999E-2</v>
      </c>
      <c r="AD6" s="282">
        <f>IFERROR(IF(F6&lt;0,-(K6/F6-1),(K6/F6)-1),"-")</f>
        <v>-2.9065603813429486E-2</v>
      </c>
      <c r="AE6" s="283">
        <f>IFERROR(IF(K6&lt;0,-(P6/K6-1),(P6/K6-1)),"-")</f>
        <v>0.53605462713781571</v>
      </c>
      <c r="AF6" s="283">
        <f>IFERROR(IF(P6&lt;0,-(U6/P6-1),(U6/P6-1)),"-")</f>
        <v>0.12866397269034557</v>
      </c>
      <c r="AG6" s="284">
        <f>IFERROR(IF(U6&lt;0,-(Z6/U6-1),(Z6/U6-1)),"-")</f>
        <v>-1.6620622216426795E-2</v>
      </c>
    </row>
    <row r="7" spans="1:33" x14ac:dyDescent="0.45">
      <c r="A7" s="23"/>
      <c r="B7" s="44"/>
      <c r="C7" s="45" t="s">
        <v>27</v>
      </c>
      <c r="D7" s="46"/>
      <c r="E7" s="47"/>
      <c r="F7" s="50">
        <f t="shared" ref="F7:P7" si="0">F8+F10+F12+F14</f>
        <v>1120033</v>
      </c>
      <c r="G7" s="51">
        <f t="shared" si="0"/>
        <v>255650.39299999998</v>
      </c>
      <c r="H7" s="48">
        <f t="shared" si="0"/>
        <v>199456.90499999997</v>
      </c>
      <c r="I7" s="48">
        <f t="shared" si="0"/>
        <v>237424.378</v>
      </c>
      <c r="J7" s="49">
        <f t="shared" si="0"/>
        <v>394947.32399999996</v>
      </c>
      <c r="K7" s="50">
        <f t="shared" si="0"/>
        <v>1087479</v>
      </c>
      <c r="L7" s="51">
        <f t="shared" si="0"/>
        <v>521646.12500000006</v>
      </c>
      <c r="M7" s="48">
        <f t="shared" si="0"/>
        <v>429374.35100000002</v>
      </c>
      <c r="N7" s="48">
        <f t="shared" si="0"/>
        <v>366778.96899999998</v>
      </c>
      <c r="O7" s="49">
        <f t="shared" si="0"/>
        <v>352628.55499999999</v>
      </c>
      <c r="P7" s="50">
        <f t="shared" si="0"/>
        <v>1670428</v>
      </c>
      <c r="Q7" s="51">
        <v>460873.42650200002</v>
      </c>
      <c r="R7" s="48">
        <v>459167.76759800001</v>
      </c>
      <c r="S7" s="49">
        <v>521798.65634599997</v>
      </c>
      <c r="T7" s="49">
        <v>443511.960272</v>
      </c>
      <c r="U7" s="50">
        <v>1885351.8107179999</v>
      </c>
      <c r="V7" s="51">
        <v>522971.44574699999</v>
      </c>
      <c r="W7" s="49">
        <v>423555.25624999998</v>
      </c>
      <c r="X7" s="49">
        <v>433722.76117900002</v>
      </c>
      <c r="Y7" s="49">
        <v>473766.62735100003</v>
      </c>
      <c r="Z7" s="50">
        <v>1854016.0905269999</v>
      </c>
      <c r="AA7" s="51">
        <v>538697.54966399993</v>
      </c>
      <c r="AB7" s="254">
        <f>IFERROR(IF(Y7&lt;0,-(AA7/Y7-1),(AA7/Y7-1)),"-")</f>
        <v>0.13705254563001223</v>
      </c>
      <c r="AC7" s="255">
        <f>IFERROR(IF(V7&lt;0,-(AA7/V7-1),(AA7/V7-1)),"-")</f>
        <v>3.0070674115939777E-2</v>
      </c>
      <c r="AD7" s="285">
        <f>IFERROR(IF(F7&lt;0,-(K7/F7-1),(K7/F7)-1),"-")</f>
        <v>-2.9065215042771042E-2</v>
      </c>
      <c r="AE7" s="286">
        <f>IFERROR(IF(K7&lt;0,-(P7/K7-1),(P7/K7-1)),"-")</f>
        <v>0.53605540888605674</v>
      </c>
      <c r="AF7" s="286">
        <f>IFERROR(IF(P7&lt;0,-(U7/P7-1),(U7/P7-1)),"-")</f>
        <v>0.12866391770133156</v>
      </c>
      <c r="AG7" s="287">
        <f>IFERROR(IF(U7&lt;0,-(Z7/U7-1),(Z7/U7-1)),"-")</f>
        <v>-1.6620622216426795E-2</v>
      </c>
    </row>
    <row r="8" spans="1:33" outlineLevel="1" x14ac:dyDescent="0.45">
      <c r="A8" s="23"/>
      <c r="B8" s="44"/>
      <c r="C8" s="52" t="s">
        <v>19</v>
      </c>
      <c r="D8" s="12"/>
      <c r="E8" s="53"/>
      <c r="F8" s="56">
        <v>923372</v>
      </c>
      <c r="G8" s="57">
        <v>158983.61499999999</v>
      </c>
      <c r="H8" s="54">
        <v>94845.441999999995</v>
      </c>
      <c r="I8" s="54">
        <v>104497.024</v>
      </c>
      <c r="J8" s="55">
        <v>92535.918999999994</v>
      </c>
      <c r="K8" s="56">
        <v>450862</v>
      </c>
      <c r="L8" s="57">
        <v>71899.725000000006</v>
      </c>
      <c r="M8" s="54">
        <v>71931.111999999994</v>
      </c>
      <c r="N8" s="54">
        <v>61159.43</v>
      </c>
      <c r="O8" s="55">
        <v>59908.733</v>
      </c>
      <c r="P8" s="56">
        <v>264899</v>
      </c>
      <c r="Q8" s="57">
        <v>66059.805621000007</v>
      </c>
      <c r="R8" s="54">
        <v>88549.232218999998</v>
      </c>
      <c r="S8" s="55">
        <v>129461.323389</v>
      </c>
      <c r="T8" s="55">
        <v>114376.61447299999</v>
      </c>
      <c r="U8" s="56">
        <v>398446.97570200003</v>
      </c>
      <c r="V8" s="57">
        <v>106134.658314</v>
      </c>
      <c r="W8" s="55">
        <v>88589.156801000005</v>
      </c>
      <c r="X8" s="55">
        <v>131121.87283000001</v>
      </c>
      <c r="Y8" s="55">
        <v>139132.463154</v>
      </c>
      <c r="Z8" s="56">
        <v>464978.15109900001</v>
      </c>
      <c r="AA8" s="57">
        <v>178499.79088300001</v>
      </c>
      <c r="AB8" s="256">
        <f>IFERROR(IF(Y8&lt;0,-(AA8/Y8-1),(AA8/Y8-1)),"-")</f>
        <v>0.28294854296819238</v>
      </c>
      <c r="AC8" s="257">
        <f>IFERROR(IF(V8&lt;0,-(AA8/V8-1),(AA8/V8-1)),"-")</f>
        <v>0.68182376726467009</v>
      </c>
      <c r="AD8" s="288">
        <f>IFERROR(IF(F8&lt;0,-(K8/F8-1),(K8/F8)-1),"-")</f>
        <v>-0.51172225278652594</v>
      </c>
      <c r="AE8" s="289">
        <f>IFERROR(IF(K8&lt;0,-(P8/K8-1),(P8/K8-1)),"-")</f>
        <v>-0.41246101911449629</v>
      </c>
      <c r="AF8" s="289">
        <f>IFERROR(IF(P8&lt;0,-(U8/P8-1),(U8/P8-1)),"-")</f>
        <v>0.50414677179604306</v>
      </c>
      <c r="AG8" s="290">
        <f>IFERROR(IF(U8&lt;0,-(Z8/U8-1),(Z8/U8-1)),"-")</f>
        <v>0.16697623386344618</v>
      </c>
    </row>
    <row r="9" spans="1:33" s="66" customFormat="1" outlineLevel="1" x14ac:dyDescent="0.45">
      <c r="A9" s="23"/>
      <c r="B9" s="58"/>
      <c r="C9" s="59" t="s">
        <v>13</v>
      </c>
      <c r="D9" s="60"/>
      <c r="E9" s="61"/>
      <c r="F9" s="64">
        <f t="shared" ref="F9:Z15" si="1">F8/F$7</f>
        <v>0.82441499491532844</v>
      </c>
      <c r="G9" s="65">
        <f t="shared" si="1"/>
        <v>0.62187901663034018</v>
      </c>
      <c r="H9" s="62">
        <f t="shared" si="1"/>
        <v>0.47551846851328616</v>
      </c>
      <c r="I9" s="62">
        <f t="shared" si="1"/>
        <v>0.44012760981098581</v>
      </c>
      <c r="J9" s="63">
        <f t="shared" si="1"/>
        <v>0.23429939482258652</v>
      </c>
      <c r="K9" s="64">
        <f t="shared" si="1"/>
        <v>0.41459375307477203</v>
      </c>
      <c r="L9" s="65">
        <f t="shared" si="1"/>
        <v>0.1378323763068306</v>
      </c>
      <c r="M9" s="62">
        <f t="shared" si="1"/>
        <v>0.16752540488847223</v>
      </c>
      <c r="N9" s="62">
        <f t="shared" si="1"/>
        <v>0.16674737422035776</v>
      </c>
      <c r="O9" s="63">
        <f t="shared" si="1"/>
        <v>0.16989189375205307</v>
      </c>
      <c r="P9" s="64">
        <f t="shared" si="1"/>
        <v>0.1585815132409179</v>
      </c>
      <c r="Q9" s="65">
        <f t="shared" si="1"/>
        <v>0.14333611317621353</v>
      </c>
      <c r="R9" s="62">
        <f t="shared" si="1"/>
        <v>0.19284723028843911</v>
      </c>
      <c r="S9" s="63">
        <f t="shared" si="1"/>
        <v>0.24810589643058675</v>
      </c>
      <c r="T9" s="63">
        <f t="shared" si="1"/>
        <v>0.25788845559622414</v>
      </c>
      <c r="U9" s="64">
        <f t="shared" si="1"/>
        <v>0.21133826240645195</v>
      </c>
      <c r="V9" s="65">
        <f t="shared" si="1"/>
        <v>0.20294541733994631</v>
      </c>
      <c r="W9" s="63">
        <f t="shared" si="1"/>
        <v>0.20915607938698555</v>
      </c>
      <c r="X9" s="63">
        <f t="shared" si="1"/>
        <v>0.30231725094059614</v>
      </c>
      <c r="Y9" s="63">
        <f t="shared" si="1"/>
        <v>0.29367299240121608</v>
      </c>
      <c r="Z9" s="64">
        <f t="shared" si="1"/>
        <v>0.25079510014761036</v>
      </c>
      <c r="AA9" s="65">
        <f t="shared" ref="AA9" si="2">AA8/AA$7</f>
        <v>0.33135437685642916</v>
      </c>
      <c r="AB9" s="258">
        <f>AA9-Y9</f>
        <v>3.7681384455213074E-2</v>
      </c>
      <c r="AC9" s="259">
        <f>AA9-V9</f>
        <v>0.12840895951648285</v>
      </c>
      <c r="AD9" s="291">
        <f>K9-F9</f>
        <v>-0.40982124184055641</v>
      </c>
      <c r="AE9" s="292">
        <f>P9-K9</f>
        <v>-0.25601223983385413</v>
      </c>
      <c r="AF9" s="292">
        <f>U9-P9</f>
        <v>5.275674916553405E-2</v>
      </c>
      <c r="AG9" s="293">
        <f>Z9-U9</f>
        <v>3.9456837741158407E-2</v>
      </c>
    </row>
    <row r="10" spans="1:33" outlineLevel="1" x14ac:dyDescent="0.45">
      <c r="A10" s="23"/>
      <c r="B10" s="44"/>
      <c r="C10" s="52" t="s">
        <v>28</v>
      </c>
      <c r="D10" s="12"/>
      <c r="E10" s="53"/>
      <c r="F10" s="56">
        <v>104880</v>
      </c>
      <c r="G10" s="57">
        <v>69213.240999999995</v>
      </c>
      <c r="H10" s="54">
        <v>88098.744000000006</v>
      </c>
      <c r="I10" s="54">
        <v>98825.183000000005</v>
      </c>
      <c r="J10" s="55">
        <v>289501.83199999999</v>
      </c>
      <c r="K10" s="56">
        <v>545639</v>
      </c>
      <c r="L10" s="57">
        <v>434972.766</v>
      </c>
      <c r="M10" s="54">
        <v>339700.92300000001</v>
      </c>
      <c r="N10" s="54">
        <v>290336.70699999999</v>
      </c>
      <c r="O10" s="55">
        <v>276359.60399999999</v>
      </c>
      <c r="P10" s="56">
        <v>1341370</v>
      </c>
      <c r="Q10" s="57">
        <v>378821.60915400001</v>
      </c>
      <c r="R10" s="54">
        <v>354136.40692600003</v>
      </c>
      <c r="S10" s="55">
        <v>380537.95275200001</v>
      </c>
      <c r="T10" s="55">
        <v>303656.259968</v>
      </c>
      <c r="U10" s="56">
        <v>1417152.2287999999</v>
      </c>
      <c r="V10" s="57">
        <v>395918.96793899999</v>
      </c>
      <c r="W10" s="55">
        <v>319681.96292700002</v>
      </c>
      <c r="X10" s="55">
        <v>282438.88201100001</v>
      </c>
      <c r="Y10" s="55">
        <v>254733.068776</v>
      </c>
      <c r="Z10" s="56">
        <v>1252772.8816530001</v>
      </c>
      <c r="AA10" s="57">
        <v>348188.96007899998</v>
      </c>
      <c r="AB10" s="256">
        <f>IFERROR(IF(Y10&lt;0,-(AA10/Y10-1),(AA10/Y10-1)),"-")</f>
        <v>0.36687773500338339</v>
      </c>
      <c r="AC10" s="257">
        <f>IFERROR(IF(V10&lt;0,-(AA10/V10-1),(AA10/V10-1)),"-")</f>
        <v>-0.12055499161473326</v>
      </c>
      <c r="AD10" s="288">
        <f>IFERROR(IF(F10&lt;0,-(K10/F10-1),(K10/F10)-1),"-")</f>
        <v>4.2025076277650646</v>
      </c>
      <c r="AE10" s="289">
        <f>IFERROR(IF(K10&lt;0,-(P10/K10-1),(P10/K10-1)),"-")</f>
        <v>1.4583470023220482</v>
      </c>
      <c r="AF10" s="289">
        <f>IFERROR(IF(P10&lt;0,-(U10/P10-1),(U10/P10-1)),"-")</f>
        <v>5.6496141109462661E-2</v>
      </c>
      <c r="AG10" s="290">
        <f>IFERROR(IF(U10&lt;0,-(Z10/U10-1),(Z10/U10-1)),"-")</f>
        <v>-0.11599272386297632</v>
      </c>
    </row>
    <row r="11" spans="1:33" outlineLevel="1" x14ac:dyDescent="0.45">
      <c r="A11" s="23"/>
      <c r="B11" s="44"/>
      <c r="C11" s="59" t="s">
        <v>13</v>
      </c>
      <c r="D11" s="12"/>
      <c r="E11" s="53"/>
      <c r="F11" s="64">
        <f t="shared" ref="F11:W11" si="3">F10/F$7</f>
        <v>9.3640098104252292E-2</v>
      </c>
      <c r="G11" s="65">
        <f t="shared" si="3"/>
        <v>0.27073395111111759</v>
      </c>
      <c r="H11" s="62">
        <f t="shared" si="3"/>
        <v>0.4416931266430712</v>
      </c>
      <c r="I11" s="62">
        <f t="shared" si="3"/>
        <v>0.41623856754928512</v>
      </c>
      <c r="J11" s="63">
        <f t="shared" si="3"/>
        <v>0.7330137828709532</v>
      </c>
      <c r="K11" s="64">
        <f t="shared" si="3"/>
        <v>0.50174670039605362</v>
      </c>
      <c r="L11" s="65">
        <f t="shared" si="3"/>
        <v>0.83384644331442115</v>
      </c>
      <c r="M11" s="62">
        <f t="shared" si="3"/>
        <v>0.791153272683491</v>
      </c>
      <c r="N11" s="62">
        <f t="shared" si="3"/>
        <v>0.79158493681244846</v>
      </c>
      <c r="O11" s="63">
        <f t="shared" si="3"/>
        <v>0.78371306033341515</v>
      </c>
      <c r="P11" s="64">
        <f t="shared" si="3"/>
        <v>0.80300976755657827</v>
      </c>
      <c r="Q11" s="65">
        <f t="shared" si="3"/>
        <v>0.82196452945710474</v>
      </c>
      <c r="R11" s="62">
        <f t="shared" si="3"/>
        <v>0.77125711323022439</v>
      </c>
      <c r="S11" s="63">
        <f t="shared" si="3"/>
        <v>0.72928120477885772</v>
      </c>
      <c r="T11" s="63">
        <f t="shared" si="3"/>
        <v>0.68466306924794462</v>
      </c>
      <c r="U11" s="64">
        <f t="shared" si="3"/>
        <v>0.75166460749853614</v>
      </c>
      <c r="V11" s="65">
        <f t="shared" si="3"/>
        <v>0.75705656811430444</v>
      </c>
      <c r="W11" s="63">
        <f t="shared" si="3"/>
        <v>0.75475857803618041</v>
      </c>
      <c r="X11" s="63">
        <f t="shared" si="1"/>
        <v>0.65119681808544916</v>
      </c>
      <c r="Y11" s="63">
        <f t="shared" si="1"/>
        <v>0.5376762609901512</v>
      </c>
      <c r="Z11" s="64">
        <f t="shared" si="1"/>
        <v>0.67570766405641192</v>
      </c>
      <c r="AA11" s="65">
        <f t="shared" ref="AA11" si="4">AA10/AA$7</f>
        <v>0.64635333926462957</v>
      </c>
      <c r="AB11" s="258">
        <f>AA11-Y11</f>
        <v>0.10867707827447837</v>
      </c>
      <c r="AC11" s="259">
        <f>AA11-V11</f>
        <v>-0.11070322884967487</v>
      </c>
      <c r="AD11" s="291">
        <f>K11-F11</f>
        <v>0.40810660229180135</v>
      </c>
      <c r="AE11" s="292">
        <f>P11-K11</f>
        <v>0.30126306716052464</v>
      </c>
      <c r="AF11" s="292">
        <f>U11-P11</f>
        <v>-5.1345160058042127E-2</v>
      </c>
      <c r="AG11" s="293">
        <f>Z11-U11</f>
        <v>-7.5956943442124225E-2</v>
      </c>
    </row>
    <row r="12" spans="1:33" outlineLevel="1" x14ac:dyDescent="0.45">
      <c r="A12" s="23"/>
      <c r="B12" s="44"/>
      <c r="C12" s="52" t="s">
        <v>29</v>
      </c>
      <c r="D12" s="12"/>
      <c r="E12" s="53"/>
      <c r="F12" s="56">
        <v>82190</v>
      </c>
      <c r="G12" s="57">
        <v>25874.981</v>
      </c>
      <c r="H12" s="54">
        <v>12956.072</v>
      </c>
      <c r="I12" s="54">
        <v>32717.091</v>
      </c>
      <c r="J12" s="55">
        <v>8696.8559999999998</v>
      </c>
      <c r="K12" s="56">
        <v>80245</v>
      </c>
      <c r="L12" s="57">
        <v>11328.521000000001</v>
      </c>
      <c r="M12" s="54">
        <v>7751.8029999999999</v>
      </c>
      <c r="N12" s="54">
        <v>3246.154</v>
      </c>
      <c r="O12" s="55">
        <v>7172.5219999999999</v>
      </c>
      <c r="P12" s="56">
        <v>29499</v>
      </c>
      <c r="Q12" s="57">
        <v>3918.1224269999998</v>
      </c>
      <c r="R12" s="54">
        <v>4029.6735640000002</v>
      </c>
      <c r="S12" s="55">
        <v>4989.7013870000001</v>
      </c>
      <c r="T12" s="55">
        <v>6694.191221</v>
      </c>
      <c r="U12" s="56">
        <v>19631.688599000001</v>
      </c>
      <c r="V12" s="57">
        <v>15025.424283</v>
      </c>
      <c r="W12" s="55">
        <v>9584.6420290000005</v>
      </c>
      <c r="X12" s="55">
        <v>11727.293184</v>
      </c>
      <c r="Y12" s="55">
        <v>67743.842071000006</v>
      </c>
      <c r="Z12" s="56">
        <v>104081.20156700001</v>
      </c>
      <c r="AA12" s="57">
        <v>7236.1209749999998</v>
      </c>
      <c r="AB12" s="256">
        <f>IFERROR(IF(Y12&lt;0,-(AA12/Y12-1),(AA12/Y12-1)),"-")</f>
        <v>-0.89318407764035479</v>
      </c>
      <c r="AC12" s="257">
        <f>IFERROR(IF(V12&lt;0,-(AA12/V12-1),(AA12/V12-1)),"-")</f>
        <v>-0.51840821006385429</v>
      </c>
      <c r="AD12" s="288">
        <f>IFERROR(IF(F12&lt;0,-(K12/F12-1),(K12/F12)-1),"-")</f>
        <v>-2.3664679401387057E-2</v>
      </c>
      <c r="AE12" s="289">
        <f>IFERROR(IF(K12&lt;0,-(P12/K12-1),(P12/K12-1)),"-")</f>
        <v>-0.63238831079818059</v>
      </c>
      <c r="AF12" s="289">
        <f>IFERROR(IF(P12&lt;0,-(U12/P12-1),(U12/P12-1)),"-")</f>
        <v>-0.33449647110071523</v>
      </c>
      <c r="AG12" s="290">
        <f>IFERROR(IF(U12&lt;0,-(Z12/U12-1),(Z12/U12-1)),"-")</f>
        <v>4.3016937917557279</v>
      </c>
    </row>
    <row r="13" spans="1:33" outlineLevel="1" x14ac:dyDescent="0.45">
      <c r="A13" s="23"/>
      <c r="B13" s="44"/>
      <c r="C13" s="59" t="s">
        <v>13</v>
      </c>
      <c r="D13" s="12"/>
      <c r="E13" s="53"/>
      <c r="F13" s="64">
        <f t="shared" ref="F13:W13" si="5">F12/F$7</f>
        <v>7.3381766430096251E-2</v>
      </c>
      <c r="G13" s="65">
        <f t="shared" si="5"/>
        <v>0.10121236543532323</v>
      </c>
      <c r="H13" s="62">
        <f t="shared" si="5"/>
        <v>6.4956748426433286E-2</v>
      </c>
      <c r="I13" s="62">
        <f t="shared" si="5"/>
        <v>0.13780004932770637</v>
      </c>
      <c r="J13" s="63">
        <f t="shared" si="5"/>
        <v>2.2020293521472247E-2</v>
      </c>
      <c r="K13" s="64">
        <f t="shared" si="5"/>
        <v>7.3789930656132208E-2</v>
      </c>
      <c r="L13" s="65">
        <f t="shared" si="5"/>
        <v>2.1716869841599991E-2</v>
      </c>
      <c r="M13" s="62">
        <f t="shared" si="5"/>
        <v>1.8053716953391096E-2</v>
      </c>
      <c r="N13" s="62">
        <f t="shared" si="5"/>
        <v>8.8504365690607531E-3</v>
      </c>
      <c r="O13" s="63">
        <f t="shared" si="5"/>
        <v>2.0340162185674384E-2</v>
      </c>
      <c r="P13" s="64">
        <f t="shared" si="5"/>
        <v>1.7659545936729987E-2</v>
      </c>
      <c r="Q13" s="65">
        <f t="shared" si="5"/>
        <v>8.5015151703110754E-3</v>
      </c>
      <c r="R13" s="62">
        <f t="shared" si="5"/>
        <v>8.7760375365196954E-3</v>
      </c>
      <c r="S13" s="63">
        <f t="shared" si="5"/>
        <v>9.5625033263622931E-3</v>
      </c>
      <c r="T13" s="63">
        <f t="shared" si="5"/>
        <v>1.5093597964967035E-2</v>
      </c>
      <c r="U13" s="64">
        <f t="shared" si="5"/>
        <v>1.0412745508502018E-2</v>
      </c>
      <c r="V13" s="65">
        <f t="shared" si="5"/>
        <v>2.8730869352796194E-2</v>
      </c>
      <c r="W13" s="63">
        <f t="shared" si="5"/>
        <v>2.262902392915352E-2</v>
      </c>
      <c r="X13" s="63">
        <f t="shared" si="1"/>
        <v>2.7038685154824223E-2</v>
      </c>
      <c r="Y13" s="63">
        <f t="shared" si="1"/>
        <v>0.14298989873934398</v>
      </c>
      <c r="Z13" s="64">
        <f t="shared" si="1"/>
        <v>5.6138240708264384E-2</v>
      </c>
      <c r="AA13" s="65">
        <f t="shared" ref="AA13" si="6">AA12/AA$7</f>
        <v>1.3432622776014782E-2</v>
      </c>
      <c r="AB13" s="258">
        <f>AA13-Y13</f>
        <v>-0.12955727596332919</v>
      </c>
      <c r="AC13" s="259">
        <f>AA13-V13</f>
        <v>-1.5298246576781412E-2</v>
      </c>
      <c r="AD13" s="291">
        <f>K13-F13</f>
        <v>4.0816422603595637E-4</v>
      </c>
      <c r="AE13" s="292">
        <f>P13-K13</f>
        <v>-5.6130384719402224E-2</v>
      </c>
      <c r="AF13" s="292">
        <f>U13-P13</f>
        <v>-7.2468004282279699E-3</v>
      </c>
      <c r="AG13" s="293">
        <f>Z13-U13</f>
        <v>4.5725495199762364E-2</v>
      </c>
    </row>
    <row r="14" spans="1:33" outlineLevel="1" x14ac:dyDescent="0.45">
      <c r="A14" s="23"/>
      <c r="B14" s="44"/>
      <c r="C14" s="52" t="s">
        <v>30</v>
      </c>
      <c r="D14" s="12"/>
      <c r="E14" s="53"/>
      <c r="F14" s="56">
        <v>9591</v>
      </c>
      <c r="G14" s="57">
        <v>1578.556</v>
      </c>
      <c r="H14" s="54">
        <v>3556.6469999999999</v>
      </c>
      <c r="I14" s="54">
        <v>1385.08</v>
      </c>
      <c r="J14" s="55">
        <v>4212.7169999999996</v>
      </c>
      <c r="K14" s="56">
        <v>10733</v>
      </c>
      <c r="L14" s="57">
        <v>3445.1129999999998</v>
      </c>
      <c r="M14" s="54">
        <v>9990.5130000000008</v>
      </c>
      <c r="N14" s="54">
        <v>12036.678</v>
      </c>
      <c r="O14" s="55">
        <v>9187.6959999999999</v>
      </c>
      <c r="P14" s="56">
        <v>34660</v>
      </c>
      <c r="Q14" s="57">
        <v>12073.889300000001</v>
      </c>
      <c r="R14" s="54">
        <v>12452.454889000001</v>
      </c>
      <c r="S14" s="55">
        <v>6809.6788180000003</v>
      </c>
      <c r="T14" s="55">
        <v>18784.894609999999</v>
      </c>
      <c r="U14" s="56">
        <v>50120.917616999999</v>
      </c>
      <c r="V14" s="57">
        <v>5892.395211</v>
      </c>
      <c r="W14" s="55">
        <v>5699.4944930000001</v>
      </c>
      <c r="X14" s="55">
        <v>8434.7131539999991</v>
      </c>
      <c r="Y14" s="55">
        <v>12157.253350000001</v>
      </c>
      <c r="Z14" s="56">
        <v>32183.856207999997</v>
      </c>
      <c r="AA14" s="57">
        <v>4772.6777270000002</v>
      </c>
      <c r="AB14" s="256">
        <f>IFERROR(IF(Y14&lt;0,-(AA14/Y14-1),(AA14/Y14-1)),"-")</f>
        <v>-0.6074213813270577</v>
      </c>
      <c r="AC14" s="257">
        <f>IFERROR(IF(V14&lt;0,-(AA14/V14-1),(AA14/V14-1)),"-")</f>
        <v>-0.1900275599148028</v>
      </c>
      <c r="AD14" s="288">
        <f>IFERROR(IF(F14&lt;0,-(K14/F14-1),(K14/F14)-1),"-")</f>
        <v>0.11906996142216664</v>
      </c>
      <c r="AE14" s="289">
        <f>IFERROR(IF(K14&lt;0,-(P14/K14-1),(P14/K14-1)),"-")</f>
        <v>2.2292928351812167</v>
      </c>
      <c r="AF14" s="289">
        <f>IFERROR(IF(P14&lt;0,-(U14/P14-1),(U14/P14-1)),"-")</f>
        <v>0.44607379160415461</v>
      </c>
      <c r="AG14" s="290">
        <f>IFERROR(IF(U14&lt;0,-(Z14/U14-1),(Z14/U14-1)),"-")</f>
        <v>-0.35787575850199749</v>
      </c>
    </row>
    <row r="15" spans="1:33" outlineLevel="1" x14ac:dyDescent="0.45">
      <c r="A15" s="23"/>
      <c r="B15" s="44"/>
      <c r="C15" s="67" t="s">
        <v>13</v>
      </c>
      <c r="D15" s="12"/>
      <c r="E15" s="53"/>
      <c r="F15" s="64">
        <f t="shared" ref="F15:W15" si="7">F14/F$7</f>
        <v>8.5631405503230704E-3</v>
      </c>
      <c r="G15" s="65">
        <f t="shared" si="7"/>
        <v>6.1746668232190048E-3</v>
      </c>
      <c r="H15" s="62">
        <f t="shared" si="7"/>
        <v>1.7831656417209525E-2</v>
      </c>
      <c r="I15" s="62">
        <f t="shared" si="7"/>
        <v>5.833773312022744E-3</v>
      </c>
      <c r="J15" s="63">
        <f t="shared" si="7"/>
        <v>1.0666528784988047E-2</v>
      </c>
      <c r="K15" s="64">
        <f t="shared" si="7"/>
        <v>9.8696158730421455E-3</v>
      </c>
      <c r="L15" s="65">
        <f t="shared" si="7"/>
        <v>6.6043105371481467E-3</v>
      </c>
      <c r="M15" s="62">
        <f t="shared" si="7"/>
        <v>2.3267605474645597E-2</v>
      </c>
      <c r="N15" s="62">
        <f t="shared" si="7"/>
        <v>3.2817252398133004E-2</v>
      </c>
      <c r="O15" s="63">
        <f t="shared" si="7"/>
        <v>2.6054883728857409E-2</v>
      </c>
      <c r="P15" s="64">
        <f t="shared" si="7"/>
        <v>2.0749173265773801E-2</v>
      </c>
      <c r="Q15" s="65">
        <f t="shared" si="7"/>
        <v>2.6197842196370599E-2</v>
      </c>
      <c r="R15" s="62">
        <f t="shared" si="7"/>
        <v>2.7119618944816893E-2</v>
      </c>
      <c r="S15" s="63">
        <f t="shared" si="7"/>
        <v>1.3050395464193306E-2</v>
      </c>
      <c r="T15" s="63">
        <f t="shared" si="7"/>
        <v>4.2354877190864192E-2</v>
      </c>
      <c r="U15" s="64">
        <f t="shared" si="7"/>
        <v>2.6584384586509833E-2</v>
      </c>
      <c r="V15" s="65">
        <f t="shared" si="7"/>
        <v>1.1267145192953016E-2</v>
      </c>
      <c r="W15" s="63">
        <f t="shared" si="7"/>
        <v>1.3456318647680578E-2</v>
      </c>
      <c r="X15" s="63">
        <f t="shared" si="1"/>
        <v>1.9447245819130394E-2</v>
      </c>
      <c r="Y15" s="63">
        <f t="shared" si="1"/>
        <v>2.5660847869288697E-2</v>
      </c>
      <c r="Z15" s="64">
        <f t="shared" si="1"/>
        <v>1.7358995087713509E-2</v>
      </c>
      <c r="AA15" s="65">
        <f t="shared" ref="AA15" si="8">AA14/AA$7</f>
        <v>8.85966110292658E-3</v>
      </c>
      <c r="AB15" s="258">
        <f>AA15-Y15</f>
        <v>-1.6801186766362115E-2</v>
      </c>
      <c r="AC15" s="259">
        <f>AA15-V15</f>
        <v>-2.4074840900264356E-3</v>
      </c>
      <c r="AD15" s="291">
        <f>K15-F15</f>
        <v>1.3064753227190751E-3</v>
      </c>
      <c r="AE15" s="292">
        <f>P15-K15</f>
        <v>1.0879557392731656E-2</v>
      </c>
      <c r="AF15" s="292">
        <f>U15-P15</f>
        <v>5.8352113207360314E-3</v>
      </c>
      <c r="AG15" s="293">
        <f>Z15-U15</f>
        <v>-9.2253894987963242E-3</v>
      </c>
    </row>
    <row r="16" spans="1:33" x14ac:dyDescent="0.45">
      <c r="A16" s="23"/>
      <c r="B16" s="44"/>
      <c r="C16" s="45" t="s">
        <v>31</v>
      </c>
      <c r="D16" s="46"/>
      <c r="E16" s="47"/>
      <c r="F16" s="50">
        <f t="shared" ref="F16:P16" si="9">F17+F19+F21+F23</f>
        <v>1120033.9640000002</v>
      </c>
      <c r="G16" s="51">
        <f t="shared" si="9"/>
        <v>255650.39300000001</v>
      </c>
      <c r="H16" s="48">
        <f t="shared" si="9"/>
        <v>199456.90600000002</v>
      </c>
      <c r="I16" s="48">
        <f t="shared" si="9"/>
        <v>237424.37800000003</v>
      </c>
      <c r="J16" s="49">
        <f t="shared" si="9"/>
        <v>394947.82299999997</v>
      </c>
      <c r="K16" s="50">
        <f t="shared" si="9"/>
        <v>1087479.5</v>
      </c>
      <c r="L16" s="51">
        <f t="shared" si="9"/>
        <v>521646.12499999994</v>
      </c>
      <c r="M16" s="48">
        <f t="shared" si="9"/>
        <v>429374.35105800012</v>
      </c>
      <c r="N16" s="48">
        <f t="shared" si="9"/>
        <v>366778.9687780033</v>
      </c>
      <c r="O16" s="49">
        <f t="shared" si="9"/>
        <v>352628.5551639967</v>
      </c>
      <c r="P16" s="50">
        <f t="shared" si="9"/>
        <v>1670428</v>
      </c>
      <c r="Q16" s="51">
        <v>460873.42650199996</v>
      </c>
      <c r="R16" s="48">
        <v>459167.76759799989</v>
      </c>
      <c r="S16" s="49">
        <v>521798.6563463395</v>
      </c>
      <c r="T16" s="49">
        <v>443511.96027166065</v>
      </c>
      <c r="U16" s="50">
        <v>1885351.8107180004</v>
      </c>
      <c r="V16" s="51">
        <v>522971.44574699999</v>
      </c>
      <c r="W16" s="49">
        <v>423555.25625000003</v>
      </c>
      <c r="X16" s="49">
        <v>433722.76117899996</v>
      </c>
      <c r="Y16" s="49">
        <v>473766.62735100009</v>
      </c>
      <c r="Z16" s="50">
        <v>1854016.0905270001</v>
      </c>
      <c r="AA16" s="51">
        <v>538697.54966400005</v>
      </c>
      <c r="AB16" s="254">
        <f>IFERROR(IF(Y16&lt;0,-(AA16/Y16-1),(AA16/Y16-1)),"-")</f>
        <v>0.13705254563001223</v>
      </c>
      <c r="AC16" s="255">
        <f>IFERROR(IF(V16&lt;0,-(AA16/V16-1),(AA16/V16-1)),"-")</f>
        <v>3.0070674115939999E-2</v>
      </c>
      <c r="AD16" s="285">
        <f>IFERROR(IF(F16&lt;0,-(K16/F16-1),(K16/F16)-1),"-")</f>
        <v>-2.9065604299835401E-2</v>
      </c>
      <c r="AE16" s="286">
        <f>IFERROR(IF(K16&lt;0,-(P16/K16-1),(P16/K16-1)),"-")</f>
        <v>0.53605470264037169</v>
      </c>
      <c r="AF16" s="286">
        <f>IFERROR(IF(P16&lt;0,-(U16/P16-1),(U16/P16-1)),"-")</f>
        <v>0.12866391770133179</v>
      </c>
      <c r="AG16" s="287">
        <f>IFERROR(IF(U16&lt;0,-(Z16/U16-1),(Z16/U16-1)),"-")</f>
        <v>-1.6620622216426906E-2</v>
      </c>
    </row>
    <row r="17" spans="1:34" outlineLevel="1" x14ac:dyDescent="0.45">
      <c r="A17" s="23"/>
      <c r="B17" s="44"/>
      <c r="C17" s="52" t="s">
        <v>32</v>
      </c>
      <c r="D17" s="12"/>
      <c r="E17" s="53"/>
      <c r="F17" s="56">
        <v>143638.065</v>
      </c>
      <c r="G17" s="57">
        <v>27776.967000000001</v>
      </c>
      <c r="H17" s="54">
        <v>20381.97</v>
      </c>
      <c r="I17" s="54">
        <v>20118.625</v>
      </c>
      <c r="J17" s="55">
        <v>17986.883999999998</v>
      </c>
      <c r="K17" s="56">
        <v>86264.445999999996</v>
      </c>
      <c r="L17" s="57">
        <v>23159.040000000001</v>
      </c>
      <c r="M17" s="54">
        <v>24145.296125533401</v>
      </c>
      <c r="N17" s="54">
        <v>22792.291907931398</v>
      </c>
      <c r="O17" s="68">
        <v>18880.371966535204</v>
      </c>
      <c r="P17" s="56">
        <v>88977</v>
      </c>
      <c r="Q17" s="57">
        <v>26091.892569371161</v>
      </c>
      <c r="R17" s="54">
        <v>28128.696643463441</v>
      </c>
      <c r="S17" s="68">
        <v>32995.357938961402</v>
      </c>
      <c r="T17" s="68">
        <v>34568.588547204003</v>
      </c>
      <c r="U17" s="56">
        <v>121784.535699</v>
      </c>
      <c r="V17" s="57">
        <v>28256.549676999999</v>
      </c>
      <c r="W17" s="68">
        <v>25130.108530000001</v>
      </c>
      <c r="X17" s="68">
        <v>27506.095054000001</v>
      </c>
      <c r="Y17" s="68">
        <v>22144.949404999999</v>
      </c>
      <c r="Z17" s="56">
        <v>103037.702666</v>
      </c>
      <c r="AA17" s="57">
        <v>28279.362143999999</v>
      </c>
      <c r="AB17" s="256">
        <f>IFERROR(IF(Y17&lt;0,-(AA17/Y17-1),(AA17/Y17-1)),"-")</f>
        <v>0.27701182002316704</v>
      </c>
      <c r="AC17" s="257">
        <f>IFERROR(IF(V17&lt;0,-(AA17/V17-1),(AA17/V17-1)),"-")</f>
        <v>8.0733377785913163E-4</v>
      </c>
      <c r="AD17" s="289">
        <f>IFERROR(IF(F17&lt;0,-(K17/F17-1),(K17/F17)-1),"-")</f>
        <v>-0.39943185672962112</v>
      </c>
      <c r="AE17" s="289">
        <f>IFERROR(IF(K17&lt;0,-(P17/K17-1),(P17/K17-1)),"-")</f>
        <v>3.1444634791951254E-2</v>
      </c>
      <c r="AF17" s="289">
        <f>IFERROR(IF(P17&lt;0,-(U17/P17-1),(U17/P17-1)),"-")</f>
        <v>0.36871928362385775</v>
      </c>
      <c r="AG17" s="290">
        <f>IFERROR(IF(U17&lt;0,-(Z17/U17-1),(Z17/U17-1)),"-")</f>
        <v>-0.15393442956775949</v>
      </c>
    </row>
    <row r="18" spans="1:34" outlineLevel="1" x14ac:dyDescent="0.45">
      <c r="A18" s="23"/>
      <c r="B18" s="44"/>
      <c r="C18" s="59" t="s">
        <v>13</v>
      </c>
      <c r="D18" s="60"/>
      <c r="E18" s="61"/>
      <c r="F18" s="64">
        <f t="shared" ref="F18:Z24" si="10">F17/F$16</f>
        <v>0.12824438331050467</v>
      </c>
      <c r="G18" s="65">
        <f t="shared" si="10"/>
        <v>0.10865215841854778</v>
      </c>
      <c r="H18" s="62">
        <f t="shared" si="10"/>
        <v>0.10218733664704495</v>
      </c>
      <c r="I18" s="62">
        <f t="shared" si="10"/>
        <v>8.4736980968314876E-2</v>
      </c>
      <c r="J18" s="63">
        <f t="shared" si="10"/>
        <v>4.5542431056772782E-2</v>
      </c>
      <c r="K18" s="64">
        <f t="shared" si="10"/>
        <v>7.9325123829920463E-2</v>
      </c>
      <c r="L18" s="65">
        <f t="shared" si="10"/>
        <v>4.439607406266078E-2</v>
      </c>
      <c r="M18" s="62">
        <f t="shared" si="10"/>
        <v>5.6233671308121153E-2</v>
      </c>
      <c r="N18" s="62">
        <f t="shared" si="10"/>
        <v>6.2141763427353613E-2</v>
      </c>
      <c r="O18" s="69">
        <f t="shared" si="10"/>
        <v>5.3541812454055294E-2</v>
      </c>
      <c r="P18" s="64">
        <f t="shared" si="10"/>
        <v>5.3265989315313199E-2</v>
      </c>
      <c r="Q18" s="65">
        <f t="shared" si="10"/>
        <v>5.6614009550099188E-2</v>
      </c>
      <c r="R18" s="62">
        <f t="shared" si="10"/>
        <v>6.1260172486867673E-2</v>
      </c>
      <c r="S18" s="69">
        <f t="shared" si="10"/>
        <v>6.3233888277897388E-2</v>
      </c>
      <c r="T18" s="69">
        <f t="shared" si="10"/>
        <v>7.7942855308862469E-2</v>
      </c>
      <c r="U18" s="64">
        <f t="shared" si="10"/>
        <v>6.4595124902773804E-2</v>
      </c>
      <c r="V18" s="65">
        <f t="shared" si="10"/>
        <v>5.4030769570294637E-2</v>
      </c>
      <c r="W18" s="69">
        <f t="shared" si="10"/>
        <v>5.9331357973201874E-2</v>
      </c>
      <c r="X18" s="69">
        <f t="shared" si="10"/>
        <v>6.3418610956062021E-2</v>
      </c>
      <c r="Y18" s="69">
        <f t="shared" si="10"/>
        <v>4.6742315998111537E-2</v>
      </c>
      <c r="Z18" s="64">
        <f t="shared" si="10"/>
        <v>5.5575409076795958E-2</v>
      </c>
      <c r="AA18" s="65">
        <f t="shared" ref="AA18" si="11">AA17/AA$16</f>
        <v>5.2495806156234767E-2</v>
      </c>
      <c r="AB18" s="258">
        <f>AA18-Y18</f>
        <v>5.7534901581232298E-3</v>
      </c>
      <c r="AC18" s="259">
        <f>AA18-V18</f>
        <v>-1.53496341405987E-3</v>
      </c>
      <c r="AD18" s="291">
        <f>K18-F18</f>
        <v>-4.8919259480584204E-2</v>
      </c>
      <c r="AE18" s="292">
        <f>P18-K18</f>
        <v>-2.6059134514607264E-2</v>
      </c>
      <c r="AF18" s="292">
        <f>U18-P18</f>
        <v>1.1329135587460605E-2</v>
      </c>
      <c r="AG18" s="293">
        <f>Z18-U18</f>
        <v>-9.0197158259778462E-3</v>
      </c>
    </row>
    <row r="19" spans="1:34" outlineLevel="1" x14ac:dyDescent="0.45">
      <c r="A19" s="23"/>
      <c r="B19" s="44"/>
      <c r="C19" s="52" t="s">
        <v>33</v>
      </c>
      <c r="D19" s="12"/>
      <c r="E19" s="53"/>
      <c r="F19" s="56">
        <v>561478.39800000004</v>
      </c>
      <c r="G19" s="57">
        <v>167235.78200000001</v>
      </c>
      <c r="H19" s="54">
        <v>149853.57800000001</v>
      </c>
      <c r="I19" s="54">
        <v>154536.92000000001</v>
      </c>
      <c r="J19" s="55">
        <v>343701.87599999999</v>
      </c>
      <c r="K19" s="56">
        <v>815328.15599999996</v>
      </c>
      <c r="L19" s="57">
        <v>466198.18199999997</v>
      </c>
      <c r="M19" s="54">
        <v>362769.47377833497</v>
      </c>
      <c r="N19" s="54">
        <v>309446.44078303518</v>
      </c>
      <c r="O19" s="68">
        <v>294076.90343862987</v>
      </c>
      <c r="P19" s="56">
        <v>1432491</v>
      </c>
      <c r="Q19" s="57">
        <v>402891.89317037864</v>
      </c>
      <c r="R19" s="54">
        <v>401857.5268008213</v>
      </c>
      <c r="S19" s="68">
        <v>457473.35030421999</v>
      </c>
      <c r="T19" s="68">
        <v>368280.77668558009</v>
      </c>
      <c r="U19" s="56">
        <v>1630503.5469610002</v>
      </c>
      <c r="V19" s="57">
        <v>449458.78496600001</v>
      </c>
      <c r="W19" s="68">
        <v>358424.89907699998</v>
      </c>
      <c r="X19" s="68">
        <v>356380.22496199998</v>
      </c>
      <c r="Y19" s="68">
        <v>320857.42722900002</v>
      </c>
      <c r="Z19" s="56">
        <v>1485121.336234</v>
      </c>
      <c r="AA19" s="57">
        <v>464495.25452900003</v>
      </c>
      <c r="AB19" s="256">
        <f>IFERROR(IF(Y19&lt;0,-(AA19/Y19-1),(AA19/Y19-1)),"-")</f>
        <v>0.44766869989730318</v>
      </c>
      <c r="AC19" s="257">
        <f>IFERROR(IF(V19&lt;0,-(AA19/V19-1),(AA19/V19-1)),"-")</f>
        <v>3.34546126718549E-2</v>
      </c>
      <c r="AD19" s="289">
        <f>IFERROR(IF(F19&lt;0,-(K19/F19-1),(K19/F19)-1),"-")</f>
        <v>0.45210957163128462</v>
      </c>
      <c r="AE19" s="289">
        <f>IFERROR(IF(K19&lt;0,-(P19/K19-1),(P19/K19-1)),"-")</f>
        <v>0.75695024078133288</v>
      </c>
      <c r="AF19" s="289">
        <f>IFERROR(IF(P19&lt;0,-(U19/P19-1),(U19/P19-1)),"-")</f>
        <v>0.13822952253172982</v>
      </c>
      <c r="AG19" s="290">
        <f>IFERROR(IF(U19&lt;0,-(Z19/U19-1),(Z19/U19-1)),"-")</f>
        <v>-8.9163995379200167E-2</v>
      </c>
    </row>
    <row r="20" spans="1:34" outlineLevel="1" x14ac:dyDescent="0.45">
      <c r="A20" s="23"/>
      <c r="B20" s="44"/>
      <c r="C20" s="59" t="s">
        <v>13</v>
      </c>
      <c r="D20" s="60"/>
      <c r="E20" s="61"/>
      <c r="F20" s="64">
        <f t="shared" ref="F20:W20" si="12">F19/F$16</f>
        <v>0.5013047961463426</v>
      </c>
      <c r="G20" s="65">
        <f t="shared" si="12"/>
        <v>0.65415812601547618</v>
      </c>
      <c r="H20" s="62">
        <f t="shared" si="12"/>
        <v>0.7513080444554775</v>
      </c>
      <c r="I20" s="62">
        <f t="shared" si="12"/>
        <v>0.65088901696522505</v>
      </c>
      <c r="J20" s="63">
        <f t="shared" si="12"/>
        <v>0.870246285672019</v>
      </c>
      <c r="K20" s="64">
        <f t="shared" si="12"/>
        <v>0.74974117305199772</v>
      </c>
      <c r="L20" s="65">
        <f t="shared" si="12"/>
        <v>0.89370582787325414</v>
      </c>
      <c r="M20" s="62">
        <f t="shared" si="12"/>
        <v>0.84487923622930117</v>
      </c>
      <c r="N20" s="62">
        <f t="shared" si="12"/>
        <v>0.84368643549551714</v>
      </c>
      <c r="O20" s="69">
        <f t="shared" si="12"/>
        <v>0.83395657876278273</v>
      </c>
      <c r="P20" s="64">
        <f t="shared" si="12"/>
        <v>0.85755926026144202</v>
      </c>
      <c r="Q20" s="65">
        <f t="shared" si="12"/>
        <v>0.87419206663378823</v>
      </c>
      <c r="R20" s="62">
        <f t="shared" si="12"/>
        <v>0.87518670768860773</v>
      </c>
      <c r="S20" s="69">
        <f t="shared" si="12"/>
        <v>0.87672389482079438</v>
      </c>
      <c r="T20" s="69">
        <f t="shared" si="12"/>
        <v>0.83037394630800976</v>
      </c>
      <c r="U20" s="64">
        <f t="shared" si="12"/>
        <v>0.86482721033378585</v>
      </c>
      <c r="V20" s="65">
        <f t="shared" si="12"/>
        <v>0.85943274460043173</v>
      </c>
      <c r="W20" s="69">
        <f t="shared" si="12"/>
        <v>0.84622937335345594</v>
      </c>
      <c r="X20" s="69">
        <f t="shared" si="10"/>
        <v>0.8216774789343364</v>
      </c>
      <c r="Y20" s="69">
        <f t="shared" si="10"/>
        <v>0.67724784462559029</v>
      </c>
      <c r="Z20" s="64">
        <f t="shared" si="10"/>
        <v>0.80102936744840092</v>
      </c>
      <c r="AA20" s="65">
        <f t="shared" ref="AA20" si="13">AA19/AA$16</f>
        <v>0.86225611165062477</v>
      </c>
      <c r="AB20" s="258">
        <f>AA20-Y20</f>
        <v>0.18500826702503448</v>
      </c>
      <c r="AC20" s="259">
        <f>AA20-V20</f>
        <v>2.8233670501930375E-3</v>
      </c>
      <c r="AD20" s="291">
        <f>K20-F20</f>
        <v>0.24843637690565512</v>
      </c>
      <c r="AE20" s="292">
        <f>P20-K20</f>
        <v>0.1078180872094443</v>
      </c>
      <c r="AF20" s="292">
        <f>U20-P20</f>
        <v>7.2679500723438206E-3</v>
      </c>
      <c r="AG20" s="293">
        <f>Z20-U20</f>
        <v>-6.3797842885384926E-2</v>
      </c>
    </row>
    <row r="21" spans="1:34" outlineLevel="1" x14ac:dyDescent="0.45">
      <c r="A21" s="23"/>
      <c r="B21" s="44"/>
      <c r="C21" s="52" t="s">
        <v>34</v>
      </c>
      <c r="D21" s="12"/>
      <c r="E21" s="53"/>
      <c r="F21" s="72">
        <v>274743.56300000002</v>
      </c>
      <c r="G21" s="73">
        <v>50890.275000000001</v>
      </c>
      <c r="H21" s="70">
        <v>27137.279999999999</v>
      </c>
      <c r="I21" s="70">
        <v>55148.749000000003</v>
      </c>
      <c r="J21" s="71">
        <v>27875.198</v>
      </c>
      <c r="K21" s="72">
        <v>161051.50200000001</v>
      </c>
      <c r="L21" s="73">
        <v>30999.892</v>
      </c>
      <c r="M21" s="70">
        <v>34726.5054550438</v>
      </c>
      <c r="N21" s="70">
        <v>29602.573968433404</v>
      </c>
      <c r="O21" s="74">
        <v>35544.028576522796</v>
      </c>
      <c r="P21" s="72">
        <v>130873</v>
      </c>
      <c r="Q21" s="73">
        <v>23232.921038374894</v>
      </c>
      <c r="R21" s="70">
        <v>23837.273181870511</v>
      </c>
      <c r="S21" s="74">
        <v>24343.322108291595</v>
      </c>
      <c r="T21" s="74">
        <v>35364.491134462995</v>
      </c>
      <c r="U21" s="72">
        <v>106778.007463</v>
      </c>
      <c r="V21" s="73">
        <v>43747.223854999997</v>
      </c>
      <c r="W21" s="74">
        <v>36088.589913999996</v>
      </c>
      <c r="X21" s="74">
        <v>46101.769348000002</v>
      </c>
      <c r="Y21" s="74">
        <v>125948.175296</v>
      </c>
      <c r="Z21" s="72">
        <v>251885.758413</v>
      </c>
      <c r="AA21" s="73">
        <v>41679.984974999999</v>
      </c>
      <c r="AB21" s="256">
        <f>IFERROR(IF(Y21&lt;0,-(AA21/Y21-1),(AA21/Y21-1)),"-")</f>
        <v>-0.66907035471498633</v>
      </c>
      <c r="AC21" s="257">
        <f>IFERROR(IF(V21&lt;0,-(AA21/V21-1),(AA21/V21-1)),"-")</f>
        <v>-4.7254172901390334E-2</v>
      </c>
      <c r="AD21" s="289">
        <f>IFERROR(IF(F21&lt;0,-(K21/F21-1),(K21/F21)-1),"-")</f>
        <v>-0.41381155488618315</v>
      </c>
      <c r="AE21" s="289">
        <f>IFERROR(IF(K21&lt;0,-(P21/K21-1),(P21/K21-1)),"-")</f>
        <v>-0.18738416981668393</v>
      </c>
      <c r="AF21" s="289">
        <f>IFERROR(IF(P21&lt;0,-(U21/P21-1),(U21/P21-1)),"-")</f>
        <v>-0.1841097287981478</v>
      </c>
      <c r="AG21" s="290">
        <f>IFERROR(IF(U21&lt;0,-(Z21/U21-1),(Z21/U21-1)),"-")</f>
        <v>1.3589666486357856</v>
      </c>
    </row>
    <row r="22" spans="1:34" outlineLevel="1" x14ac:dyDescent="0.45">
      <c r="A22" s="23"/>
      <c r="B22" s="44"/>
      <c r="C22" s="59" t="s">
        <v>13</v>
      </c>
      <c r="D22" s="60"/>
      <c r="E22" s="61"/>
      <c r="F22" s="64">
        <f t="shared" ref="F22:W22" si="14">F21/F$16</f>
        <v>0.24529931397687507</v>
      </c>
      <c r="G22" s="65">
        <f t="shared" si="14"/>
        <v>0.19906198618673746</v>
      </c>
      <c r="H22" s="62">
        <f t="shared" si="14"/>
        <v>0.13605585559419034</v>
      </c>
      <c r="I22" s="62">
        <f t="shared" si="14"/>
        <v>0.23227921860660827</v>
      </c>
      <c r="J22" s="63">
        <f t="shared" si="14"/>
        <v>7.0579444616915898E-2</v>
      </c>
      <c r="K22" s="64">
        <f t="shared" si="14"/>
        <v>0.14809612686951801</v>
      </c>
      <c r="L22" s="65">
        <f t="shared" si="14"/>
        <v>5.9427053157923876E-2</v>
      </c>
      <c r="M22" s="62">
        <f t="shared" si="14"/>
        <v>8.0876990834398782E-2</v>
      </c>
      <c r="N22" s="62">
        <f t="shared" si="14"/>
        <v>8.0709573035390322E-2</v>
      </c>
      <c r="O22" s="69">
        <f t="shared" si="14"/>
        <v>0.10079736327647193</v>
      </c>
      <c r="P22" s="64">
        <f t="shared" si="14"/>
        <v>7.8346986520819811E-2</v>
      </c>
      <c r="Q22" s="65">
        <f t="shared" si="14"/>
        <v>5.0410632729926068E-2</v>
      </c>
      <c r="R22" s="62">
        <f t="shared" si="14"/>
        <v>5.1914082093715203E-2</v>
      </c>
      <c r="S22" s="69">
        <f t="shared" si="14"/>
        <v>4.6652711370981224E-2</v>
      </c>
      <c r="T22" s="69">
        <f t="shared" si="14"/>
        <v>7.9737401247987727E-2</v>
      </c>
      <c r="U22" s="64">
        <f t="shared" si="14"/>
        <v>5.6635587509970158E-2</v>
      </c>
      <c r="V22" s="65">
        <f t="shared" si="14"/>
        <v>8.3651266643272465E-2</v>
      </c>
      <c r="W22" s="69">
        <f t="shared" si="14"/>
        <v>8.5203971338981568E-2</v>
      </c>
      <c r="X22" s="69">
        <f t="shared" si="10"/>
        <v>0.10629317498274786</v>
      </c>
      <c r="Y22" s="69">
        <f t="shared" si="10"/>
        <v>0.26584433774962501</v>
      </c>
      <c r="Z22" s="64">
        <f t="shared" si="10"/>
        <v>0.1358595320180862</v>
      </c>
      <c r="AA22" s="65">
        <f t="shared" ref="AA22" si="15">AA21/AA$16</f>
        <v>7.7371773829297927E-2</v>
      </c>
      <c r="AB22" s="258">
        <f>AA22-Y22</f>
        <v>-0.18847256392032707</v>
      </c>
      <c r="AC22" s="259">
        <f>AA22-V22</f>
        <v>-6.2794928139745382E-3</v>
      </c>
      <c r="AD22" s="291">
        <f>K22-F22</f>
        <v>-9.7203187107357064E-2</v>
      </c>
      <c r="AE22" s="292">
        <f>P22-K22</f>
        <v>-6.9749140348698196E-2</v>
      </c>
      <c r="AF22" s="292">
        <f>U22-P22</f>
        <v>-2.1711399010849654E-2</v>
      </c>
      <c r="AG22" s="293">
        <f>Z22-U22</f>
        <v>7.922394450811604E-2</v>
      </c>
    </row>
    <row r="23" spans="1:34" outlineLevel="1" x14ac:dyDescent="0.45">
      <c r="A23" s="23"/>
      <c r="B23" s="44"/>
      <c r="C23" s="52" t="s">
        <v>30</v>
      </c>
      <c r="D23" s="12"/>
      <c r="E23" s="53"/>
      <c r="F23" s="56">
        <v>140173.93799999999</v>
      </c>
      <c r="G23" s="57">
        <v>9747.3690000000006</v>
      </c>
      <c r="H23" s="54">
        <v>2084.078</v>
      </c>
      <c r="I23" s="54">
        <v>7620.0839999999998</v>
      </c>
      <c r="J23" s="55">
        <v>5383.8649999999998</v>
      </c>
      <c r="K23" s="56">
        <v>24835.396000000001</v>
      </c>
      <c r="L23" s="57">
        <v>1289.011</v>
      </c>
      <c r="M23" s="54">
        <v>7733.0756990879099</v>
      </c>
      <c r="N23" s="54">
        <v>4937.6621186032908</v>
      </c>
      <c r="O23" s="68">
        <v>4127.2511823087998</v>
      </c>
      <c r="P23" s="56">
        <v>18087</v>
      </c>
      <c r="Q23" s="57">
        <v>8656.7197238752997</v>
      </c>
      <c r="R23" s="54">
        <v>5344.2709718446004</v>
      </c>
      <c r="S23" s="68">
        <v>6986.6259948664992</v>
      </c>
      <c r="T23" s="68">
        <v>5298.1039044135987</v>
      </c>
      <c r="U23" s="56">
        <v>26285.720594999999</v>
      </c>
      <c r="V23" s="57">
        <v>1508.8872490000001</v>
      </c>
      <c r="W23" s="68">
        <v>3911.6587290000002</v>
      </c>
      <c r="X23" s="68">
        <v>3734.6718150000002</v>
      </c>
      <c r="Y23" s="68">
        <v>4816.0754209999996</v>
      </c>
      <c r="Z23" s="56">
        <v>13971.293213999999</v>
      </c>
      <c r="AA23" s="57">
        <v>4242.9480160000003</v>
      </c>
      <c r="AB23" s="256">
        <f>IFERROR(IF(Y23&lt;0,-(AA23/Y23-1),(AA23/Y23-1)),"-")</f>
        <v>-0.11900299619497989</v>
      </c>
      <c r="AC23" s="257">
        <f>IFERROR(IF(V23&lt;0,-(AA23/V23-1),(AA23/V23-1)),"-")</f>
        <v>1.8119715497708468</v>
      </c>
      <c r="AD23" s="289">
        <f>IFERROR(IF(F23&lt;0,-(K23/F23-1),(K23/F23)-1),"-")</f>
        <v>-0.82282443973286956</v>
      </c>
      <c r="AE23" s="289">
        <f>IFERROR(IF(K23&lt;0,-(P23/K23-1),(P23/K23-1)),"-")</f>
        <v>-0.27172492035158213</v>
      </c>
      <c r="AF23" s="289">
        <f>IFERROR(IF(P23&lt;0,-(U23/P23-1),(U23/P23-1)),"-")</f>
        <v>0.45329355863327248</v>
      </c>
      <c r="AG23" s="290">
        <f>IFERROR(IF(U23&lt;0,-(Z23/U23-1),(Z23/U23-1)),"-")</f>
        <v>-0.4684835379153508</v>
      </c>
    </row>
    <row r="24" spans="1:34" outlineLevel="1" x14ac:dyDescent="0.45">
      <c r="A24" s="23"/>
      <c r="B24" s="44"/>
      <c r="C24" s="59" t="s">
        <v>13</v>
      </c>
      <c r="D24" s="60"/>
      <c r="E24" s="61"/>
      <c r="F24" s="64">
        <f t="shared" ref="F24:W24" si="16">F23/F$16</f>
        <v>0.12515150656627763</v>
      </c>
      <c r="G24" s="65">
        <f t="shared" si="16"/>
        <v>3.8127729379238626E-2</v>
      </c>
      <c r="H24" s="62">
        <f t="shared" si="16"/>
        <v>1.0448763303287176E-2</v>
      </c>
      <c r="I24" s="62">
        <f t="shared" si="16"/>
        <v>3.209478345985179E-2</v>
      </c>
      <c r="J24" s="63">
        <f t="shared" si="16"/>
        <v>1.3631838654292317E-2</v>
      </c>
      <c r="K24" s="64">
        <f t="shared" si="16"/>
        <v>2.2837576248563765E-2</v>
      </c>
      <c r="L24" s="65">
        <f t="shared" si="16"/>
        <v>2.471044906161241E-3</v>
      </c>
      <c r="M24" s="62">
        <f t="shared" si="16"/>
        <v>1.8010101628178815E-2</v>
      </c>
      <c r="N24" s="62">
        <f t="shared" si="16"/>
        <v>1.3462228041738841E-2</v>
      </c>
      <c r="O24" s="69">
        <f t="shared" si="16"/>
        <v>1.1704245506690013E-2</v>
      </c>
      <c r="P24" s="64">
        <f t="shared" si="16"/>
        <v>1.0827763902425007E-2</v>
      </c>
      <c r="Q24" s="65">
        <f t="shared" si="16"/>
        <v>1.8783291086186617E-2</v>
      </c>
      <c r="R24" s="62">
        <f t="shared" si="16"/>
        <v>1.1639037730809309E-2</v>
      </c>
      <c r="S24" s="69">
        <f t="shared" si="16"/>
        <v>1.3389505530326978E-2</v>
      </c>
      <c r="T24" s="69">
        <f t="shared" si="16"/>
        <v>1.1945797135140157E-2</v>
      </c>
      <c r="U24" s="64">
        <f t="shared" si="16"/>
        <v>1.3942077253470048E-2</v>
      </c>
      <c r="V24" s="65">
        <f t="shared" si="16"/>
        <v>2.8852191860011429E-3</v>
      </c>
      <c r="W24" s="69">
        <f t="shared" si="16"/>
        <v>9.2352973343604906E-3</v>
      </c>
      <c r="X24" s="69">
        <f t="shared" si="10"/>
        <v>8.6107351268537163E-3</v>
      </c>
      <c r="Y24" s="69">
        <f t="shared" si="10"/>
        <v>1.0165501626673058E-2</v>
      </c>
      <c r="Z24" s="64">
        <f t="shared" si="10"/>
        <v>7.5356914567169097E-3</v>
      </c>
      <c r="AA24" s="65">
        <f t="shared" ref="AA24" si="17">AA23/AA$16</f>
        <v>7.8763083638424564E-3</v>
      </c>
      <c r="AB24" s="258">
        <f>AA24-Y24</f>
        <v>-2.2891932628306012E-3</v>
      </c>
      <c r="AC24" s="259">
        <f>AA24-V24</f>
        <v>4.9910891778413135E-3</v>
      </c>
      <c r="AD24" s="291">
        <f>K24-F24</f>
        <v>-0.10231393031771387</v>
      </c>
      <c r="AE24" s="292">
        <f>P24-K24</f>
        <v>-1.2009812346138758E-2</v>
      </c>
      <c r="AF24" s="292">
        <f>U24-P24</f>
        <v>3.1143133510450408E-3</v>
      </c>
      <c r="AG24" s="293">
        <f>Z24-U24</f>
        <v>-6.406385796753138E-3</v>
      </c>
    </row>
    <row r="25" spans="1:34" s="83" customFormat="1" x14ac:dyDescent="0.45">
      <c r="A25" s="23"/>
      <c r="B25" s="75" t="s">
        <v>35</v>
      </c>
      <c r="C25" s="76"/>
      <c r="D25" s="76"/>
      <c r="E25" s="77"/>
      <c r="F25" s="80">
        <f>F26+F27+F28+F29+F30+F31</f>
        <v>819782.495</v>
      </c>
      <c r="G25" s="81">
        <f t="shared" ref="G25:AA25" si="18">G26+G27+G28+G29+G30+G31</f>
        <v>156531.50899999999</v>
      </c>
      <c r="H25" s="78">
        <f t="shared" si="18"/>
        <v>167312.94</v>
      </c>
      <c r="I25" s="78">
        <f t="shared" si="18"/>
        <v>207768.391</v>
      </c>
      <c r="J25" s="79">
        <f t="shared" si="18"/>
        <v>196570.37399999998</v>
      </c>
      <c r="K25" s="80">
        <f t="shared" si="18"/>
        <v>728183.21399999992</v>
      </c>
      <c r="L25" s="81">
        <f t="shared" si="18"/>
        <v>182708.91999999998</v>
      </c>
      <c r="M25" s="78">
        <f t="shared" si="18"/>
        <v>254598.003</v>
      </c>
      <c r="N25" s="78">
        <f t="shared" si="18"/>
        <v>199188.66709799998</v>
      </c>
      <c r="O25" s="79">
        <f t="shared" si="18"/>
        <v>260061.57590199998</v>
      </c>
      <c r="P25" s="80">
        <f t="shared" si="18"/>
        <v>896557.16600000008</v>
      </c>
      <c r="Q25" s="81">
        <f t="shared" si="18"/>
        <v>230629.891038</v>
      </c>
      <c r="R25" s="78">
        <f t="shared" si="18"/>
        <v>282275.97724600002</v>
      </c>
      <c r="S25" s="79">
        <f t="shared" si="18"/>
        <v>323575.62587500003</v>
      </c>
      <c r="T25" s="79">
        <f t="shared" si="18"/>
        <v>398262.26309899997</v>
      </c>
      <c r="U25" s="80">
        <f t="shared" si="18"/>
        <v>1234743.7572579999</v>
      </c>
      <c r="V25" s="81">
        <f t="shared" si="18"/>
        <v>208007.30415000001</v>
      </c>
      <c r="W25" s="78">
        <f t="shared" si="18"/>
        <v>257707.11837800001</v>
      </c>
      <c r="X25" s="79">
        <f t="shared" si="18"/>
        <v>289088.84183200001</v>
      </c>
      <c r="Y25" s="79">
        <f t="shared" si="18"/>
        <v>347606.25662499998</v>
      </c>
      <c r="Z25" s="80">
        <f t="shared" si="18"/>
        <v>1102409.5209850001</v>
      </c>
      <c r="AA25" s="81">
        <f t="shared" si="18"/>
        <v>255698.325151</v>
      </c>
      <c r="AB25" s="260">
        <f t="shared" ref="AB25:AB32" si="19">IFERROR(IF(Y25&lt;0,-(AA25/Y25-1),(AA25/Y25-1)),"-")</f>
        <v>-0.26440240853648067</v>
      </c>
      <c r="AC25" s="261">
        <f t="shared" ref="AC25:AC32" si="20">IFERROR(IF(V25&lt;0,-(AA25/V25-1),(AA25/V25-1)),"-")</f>
        <v>0.22927570354264404</v>
      </c>
      <c r="AD25" s="294">
        <f t="shared" ref="AD25:AD32" si="21">IFERROR(IF(F25&lt;0,-(K25/F25-1),(K25/F25)-1),"-")</f>
        <v>-0.11173607823865539</v>
      </c>
      <c r="AE25" s="295">
        <f t="shared" ref="AE25:AE32" si="22">IFERROR(IF(K25&lt;0,-(P25/K25-1),(P25/K25-1)),"-")</f>
        <v>0.2312247093353077</v>
      </c>
      <c r="AF25" s="295">
        <f t="shared" ref="AF25:AF32" si="23">IFERROR(IF(P25&lt;0,-(U25/P25-1),(U25/P25-1)),"-")</f>
        <v>0.37720583146618858</v>
      </c>
      <c r="AG25" s="296">
        <f t="shared" ref="AG25:AG32" si="24">IFERROR(IF(U25&lt;0,-(Z25/U25-1),(Z25/U25-1)),"-")</f>
        <v>-0.10717546494575925</v>
      </c>
    </row>
    <row r="26" spans="1:34" x14ac:dyDescent="0.45">
      <c r="A26" s="23"/>
      <c r="B26" s="44"/>
      <c r="C26" s="84" t="s">
        <v>36</v>
      </c>
      <c r="D26" s="85"/>
      <c r="E26" s="86"/>
      <c r="F26" s="89">
        <v>161722.63400000002</v>
      </c>
      <c r="G26" s="90">
        <v>27075.241000000002</v>
      </c>
      <c r="H26" s="87">
        <v>42872.527999999998</v>
      </c>
      <c r="I26" s="87">
        <v>65181.978999999992</v>
      </c>
      <c r="J26" s="88">
        <v>55619.978000000003</v>
      </c>
      <c r="K26" s="89">
        <v>190749.72600000002</v>
      </c>
      <c r="L26" s="90">
        <v>53322.852000000006</v>
      </c>
      <c r="M26" s="87">
        <v>101840.077</v>
      </c>
      <c r="N26" s="87">
        <v>67778.923632999999</v>
      </c>
      <c r="O26" s="88">
        <v>108224.336367</v>
      </c>
      <c r="P26" s="89">
        <v>331166.18900000001</v>
      </c>
      <c r="Q26" s="90">
        <v>82796.479030000002</v>
      </c>
      <c r="R26" s="87">
        <v>91432.498377999989</v>
      </c>
      <c r="S26" s="88">
        <v>78296.145585999999</v>
      </c>
      <c r="T26" s="88">
        <v>92467.833845000016</v>
      </c>
      <c r="U26" s="89">
        <v>344992.95683899999</v>
      </c>
      <c r="V26" s="90">
        <v>108341.61789999998</v>
      </c>
      <c r="W26" s="88">
        <v>94202.928219000009</v>
      </c>
      <c r="X26" s="88">
        <v>98872.621618999998</v>
      </c>
      <c r="Y26" s="88">
        <v>63395.926445000005</v>
      </c>
      <c r="Z26" s="89">
        <v>364813.09418299998</v>
      </c>
      <c r="AA26" s="90">
        <v>100821.443337</v>
      </c>
      <c r="AB26" s="262">
        <f t="shared" si="19"/>
        <v>0.59034576810655204</v>
      </c>
      <c r="AC26" s="263">
        <f t="shared" si="20"/>
        <v>-6.9411687851487991E-2</v>
      </c>
      <c r="AD26" s="297">
        <f>IFERROR(IF(F26&lt;0,-(K26/F26-1),(K26/F26)-1),"-")</f>
        <v>0.17948688617080033</v>
      </c>
      <c r="AE26" s="297">
        <f>IFERROR(IF(K26&lt;0,-(P26/K26-1),(P26/K26-1)),"-")</f>
        <v>0.73612930379779407</v>
      </c>
      <c r="AF26" s="297">
        <f t="shared" si="23"/>
        <v>4.1751749720440046E-2</v>
      </c>
      <c r="AG26" s="298">
        <f t="shared" si="24"/>
        <v>5.7450846317565807E-2</v>
      </c>
      <c r="AH26" s="241"/>
    </row>
    <row r="27" spans="1:34" x14ac:dyDescent="0.45">
      <c r="A27" s="23"/>
      <c r="B27" s="44"/>
      <c r="C27" s="52" t="s">
        <v>37</v>
      </c>
      <c r="D27" s="12"/>
      <c r="E27" s="53"/>
      <c r="F27" s="72">
        <v>295716.75900000002</v>
      </c>
      <c r="G27" s="73">
        <v>53912.658000000003</v>
      </c>
      <c r="H27" s="70">
        <v>52473.728999999999</v>
      </c>
      <c r="I27" s="70">
        <v>49199.446000000004</v>
      </c>
      <c r="J27" s="71">
        <v>28003.909</v>
      </c>
      <c r="K27" s="72">
        <v>183589.742</v>
      </c>
      <c r="L27" s="73">
        <v>35796.254999999997</v>
      </c>
      <c r="M27" s="70">
        <v>40554.218999999997</v>
      </c>
      <c r="N27" s="70">
        <v>40329.681311</v>
      </c>
      <c r="O27" s="71">
        <v>34191.147688999998</v>
      </c>
      <c r="P27" s="72">
        <v>150871.30300000001</v>
      </c>
      <c r="Q27" s="73">
        <v>35448.183158</v>
      </c>
      <c r="R27" s="70">
        <v>40114.999197999998</v>
      </c>
      <c r="S27" s="71">
        <v>59640.178804000003</v>
      </c>
      <c r="T27" s="71">
        <v>57689.602578999999</v>
      </c>
      <c r="U27" s="72">
        <v>192892.963739</v>
      </c>
      <c r="V27" s="73">
        <v>51601.62055</v>
      </c>
      <c r="W27" s="71">
        <v>50070.442367000003</v>
      </c>
      <c r="X27" s="71">
        <v>47765.127323000001</v>
      </c>
      <c r="Y27" s="71">
        <v>57693.305885000002</v>
      </c>
      <c r="Z27" s="72">
        <v>207130.49612500001</v>
      </c>
      <c r="AA27" s="73">
        <v>46737.390741000003</v>
      </c>
      <c r="AB27" s="256">
        <f t="shared" si="19"/>
        <v>-0.18989924352468923</v>
      </c>
      <c r="AC27" s="257">
        <f t="shared" si="20"/>
        <v>-9.4265059065087753E-2</v>
      </c>
      <c r="AD27" s="288">
        <f>IFERROR(IF(F27&lt;0,-(K27/F27-1),(K27/F27)-1),"-")</f>
        <v>-0.37917031614701291</v>
      </c>
      <c r="AE27" s="289">
        <f>IFERROR(IF(K27&lt;0,-(P27/K27-1),(P27/K27-1)),"-")</f>
        <v>-0.17821496257672165</v>
      </c>
      <c r="AF27" s="289">
        <f t="shared" si="23"/>
        <v>0.27852653157638585</v>
      </c>
      <c r="AG27" s="290">
        <f t="shared" si="24"/>
        <v>7.381053258772341E-2</v>
      </c>
    </row>
    <row r="28" spans="1:34" x14ac:dyDescent="0.45">
      <c r="A28" s="23"/>
      <c r="B28" s="44"/>
      <c r="C28" s="52" t="s">
        <v>38</v>
      </c>
      <c r="D28" s="12"/>
      <c r="E28" s="53"/>
      <c r="F28" s="93">
        <v>202293.541</v>
      </c>
      <c r="G28" s="94">
        <v>35632.499000000003</v>
      </c>
      <c r="H28" s="91">
        <v>30642.44</v>
      </c>
      <c r="I28" s="91">
        <v>48250.156999999999</v>
      </c>
      <c r="J28" s="92">
        <v>72689.081999999995</v>
      </c>
      <c r="K28" s="93">
        <v>187214.17800000001</v>
      </c>
      <c r="L28" s="94">
        <v>57990.993999999999</v>
      </c>
      <c r="M28" s="91">
        <v>78300.19</v>
      </c>
      <c r="N28" s="91">
        <v>54763.210612000003</v>
      </c>
      <c r="O28" s="95">
        <v>80913.768387999997</v>
      </c>
      <c r="P28" s="93">
        <v>271968.163</v>
      </c>
      <c r="Q28" s="94">
        <v>76091.880113000007</v>
      </c>
      <c r="R28" s="91">
        <v>95290.272435000006</v>
      </c>
      <c r="S28" s="92">
        <v>69969.005264000007</v>
      </c>
      <c r="T28" s="92">
        <v>118039.716132</v>
      </c>
      <c r="U28" s="93">
        <v>359390.87394399999</v>
      </c>
      <c r="V28" s="94">
        <v>55808.335354000003</v>
      </c>
      <c r="W28" s="92">
        <v>81534.319709999996</v>
      </c>
      <c r="X28" s="92">
        <v>85227.664711000005</v>
      </c>
      <c r="Y28" s="92">
        <v>102682.150759</v>
      </c>
      <c r="Z28" s="93">
        <v>325252.47053399996</v>
      </c>
      <c r="AA28" s="94">
        <v>61564.323331</v>
      </c>
      <c r="AB28" s="256">
        <f t="shared" si="19"/>
        <v>-0.40043792542391854</v>
      </c>
      <c r="AC28" s="257">
        <f t="shared" si="20"/>
        <v>0.10313849966118793</v>
      </c>
      <c r="AD28" s="289">
        <f t="shared" si="21"/>
        <v>-7.4541989454818935E-2</v>
      </c>
      <c r="AE28" s="289">
        <f t="shared" si="22"/>
        <v>0.45271135928604722</v>
      </c>
      <c r="AF28" s="289">
        <f t="shared" si="23"/>
        <v>0.32144464991661548</v>
      </c>
      <c r="AG28" s="290">
        <f t="shared" si="24"/>
        <v>-9.4989622400148743E-2</v>
      </c>
    </row>
    <row r="29" spans="1:34" x14ac:dyDescent="0.45">
      <c r="A29" s="23"/>
      <c r="B29" s="44"/>
      <c r="C29" s="52" t="s">
        <v>39</v>
      </c>
      <c r="D29" s="12"/>
      <c r="E29" s="53"/>
      <c r="F29" s="93">
        <v>68370.551999999996</v>
      </c>
      <c r="G29" s="94">
        <v>11098.007</v>
      </c>
      <c r="H29" s="91">
        <v>9652.7790000000005</v>
      </c>
      <c r="I29" s="91">
        <v>9272.6769999999997</v>
      </c>
      <c r="J29" s="92">
        <v>13600.294</v>
      </c>
      <c r="K29" s="93">
        <v>43623.756999999998</v>
      </c>
      <c r="L29" s="94">
        <v>10594.424000000001</v>
      </c>
      <c r="M29" s="91">
        <v>9493.89</v>
      </c>
      <c r="N29" s="91">
        <v>10173.72061</v>
      </c>
      <c r="O29" s="95">
        <v>12323.76539</v>
      </c>
      <c r="P29" s="93">
        <v>42585.8</v>
      </c>
      <c r="Q29" s="94">
        <v>7432.0142919999998</v>
      </c>
      <c r="R29" s="91">
        <v>7957.4630139999999</v>
      </c>
      <c r="S29" s="92">
        <v>20471.496214999999</v>
      </c>
      <c r="T29" s="92">
        <v>46354.661181000003</v>
      </c>
      <c r="U29" s="93">
        <v>82215.63470200001</v>
      </c>
      <c r="V29" s="94">
        <v>17468.105296999998</v>
      </c>
      <c r="W29" s="92">
        <v>11297.058417</v>
      </c>
      <c r="X29" s="92">
        <v>19716.970024999999</v>
      </c>
      <c r="Y29" s="92">
        <v>81170.832981</v>
      </c>
      <c r="Z29" s="93">
        <v>129652.96672</v>
      </c>
      <c r="AA29" s="94">
        <v>5082.9063299999998</v>
      </c>
      <c r="AB29" s="256">
        <f t="shared" si="19"/>
        <v>-0.93738013836583667</v>
      </c>
      <c r="AC29" s="257">
        <f t="shared" si="20"/>
        <v>-0.70901787895262192</v>
      </c>
      <c r="AD29" s="289">
        <f t="shared" si="21"/>
        <v>-0.36195107800212001</v>
      </c>
      <c r="AE29" s="289">
        <f t="shared" si="22"/>
        <v>-2.3793388542852845E-2</v>
      </c>
      <c r="AF29" s="289">
        <f t="shared" si="23"/>
        <v>0.93058800590807267</v>
      </c>
      <c r="AG29" s="290">
        <f t="shared" si="24"/>
        <v>0.5769867518500833</v>
      </c>
    </row>
    <row r="30" spans="1:34" x14ac:dyDescent="0.45">
      <c r="A30" s="23"/>
      <c r="B30" s="44"/>
      <c r="C30" s="52" t="s">
        <v>40</v>
      </c>
      <c r="D30" s="12"/>
      <c r="E30" s="53"/>
      <c r="F30" s="93">
        <v>46541.464999999997</v>
      </c>
      <c r="G30" s="94">
        <v>14611.312</v>
      </c>
      <c r="H30" s="91">
        <v>16046.296</v>
      </c>
      <c r="I30" s="91">
        <v>17879.835999999999</v>
      </c>
      <c r="J30" s="92">
        <v>10782.027</v>
      </c>
      <c r="K30" s="93">
        <v>59319.470999999998</v>
      </c>
      <c r="L30" s="94">
        <v>9200.4359999999997</v>
      </c>
      <c r="M30" s="91">
        <v>9887.7929999999997</v>
      </c>
      <c r="N30" s="91">
        <v>10960.643561999999</v>
      </c>
      <c r="O30" s="95">
        <v>6764.2254380000004</v>
      </c>
      <c r="P30" s="93">
        <v>36813.097999999998</v>
      </c>
      <c r="Q30" s="94">
        <v>10027.33468</v>
      </c>
      <c r="R30" s="91">
        <v>27428.981318999999</v>
      </c>
      <c r="S30" s="92">
        <v>70611.208618000004</v>
      </c>
      <c r="T30" s="92">
        <v>58959.501607999999</v>
      </c>
      <c r="U30" s="93">
        <v>167027.02622500001</v>
      </c>
      <c r="V30" s="94">
        <v>-53224.279748000001</v>
      </c>
      <c r="W30" s="92">
        <v>-8392.1436049999993</v>
      </c>
      <c r="X30" s="92">
        <v>7781.9878319999998</v>
      </c>
      <c r="Y30" s="92">
        <v>-9720.9318910000002</v>
      </c>
      <c r="Z30" s="93">
        <v>-63555.367412</v>
      </c>
      <c r="AA30" s="94">
        <v>10043.478531999999</v>
      </c>
      <c r="AB30" s="256" t="s">
        <v>106</v>
      </c>
      <c r="AC30" s="257" t="s">
        <v>106</v>
      </c>
      <c r="AD30" s="289">
        <f t="shared" si="21"/>
        <v>0.2745510052165312</v>
      </c>
      <c r="AE30" s="289">
        <f t="shared" si="22"/>
        <v>-0.37940953654155141</v>
      </c>
      <c r="AF30" s="289">
        <f t="shared" si="23"/>
        <v>3.5371630017392182</v>
      </c>
      <c r="AG30" s="290">
        <f t="shared" si="24"/>
        <v>-1.3805094830963784</v>
      </c>
    </row>
    <row r="31" spans="1:34" x14ac:dyDescent="0.45">
      <c r="A31" s="23"/>
      <c r="B31" s="44"/>
      <c r="C31" s="52" t="s">
        <v>41</v>
      </c>
      <c r="D31" s="12"/>
      <c r="E31" s="53"/>
      <c r="F31" s="93">
        <v>45137.544000000002</v>
      </c>
      <c r="G31" s="94">
        <v>14201.791999999999</v>
      </c>
      <c r="H31" s="91">
        <v>15625.168</v>
      </c>
      <c r="I31" s="91">
        <v>17984.295999999998</v>
      </c>
      <c r="J31" s="92">
        <v>15875.084000000001</v>
      </c>
      <c r="K31" s="93">
        <v>63686.34</v>
      </c>
      <c r="L31" s="94">
        <v>15803.959000000001</v>
      </c>
      <c r="M31" s="91">
        <v>14521.834000000001</v>
      </c>
      <c r="N31" s="91">
        <v>15182.487369999999</v>
      </c>
      <c r="O31" s="95">
        <v>17644.332630000001</v>
      </c>
      <c r="P31" s="93">
        <v>63152.612999999998</v>
      </c>
      <c r="Q31" s="94">
        <v>18833.999764999986</v>
      </c>
      <c r="R31" s="91">
        <v>20051.762902000046</v>
      </c>
      <c r="S31" s="92">
        <v>24587.591388000059</v>
      </c>
      <c r="T31" s="92">
        <v>24750.947753999906</v>
      </c>
      <c r="U31" s="93">
        <v>88224.301808999851</v>
      </c>
      <c r="V31" s="94">
        <v>28011.904797000025</v>
      </c>
      <c r="W31" s="92">
        <v>28994.513270000025</v>
      </c>
      <c r="X31" s="92">
        <v>29724.470321999979</v>
      </c>
      <c r="Y31" s="92">
        <v>52384.972445999971</v>
      </c>
      <c r="Z31" s="93">
        <v>139115.86083500006</v>
      </c>
      <c r="AA31" s="94">
        <v>31448.782879999984</v>
      </c>
      <c r="AB31" s="256">
        <f t="shared" si="19"/>
        <v>-0.39966021911306049</v>
      </c>
      <c r="AC31" s="257">
        <f t="shared" si="20"/>
        <v>0.12269348007237402</v>
      </c>
      <c r="AD31" s="289">
        <f t="shared" si="21"/>
        <v>0.41093941664172062</v>
      </c>
      <c r="AE31" s="289">
        <f t="shared" si="22"/>
        <v>-8.3805569608804698E-3</v>
      </c>
      <c r="AF31" s="289">
        <f t="shared" si="23"/>
        <v>0.39700160639433646</v>
      </c>
      <c r="AG31" s="290">
        <f t="shared" si="24"/>
        <v>0.57684286508922766</v>
      </c>
    </row>
    <row r="32" spans="1:34" s="36" customFormat="1" x14ac:dyDescent="0.45">
      <c r="A32" s="23"/>
      <c r="B32" s="75" t="s">
        <v>42</v>
      </c>
      <c r="C32" s="76"/>
      <c r="D32" s="76"/>
      <c r="E32" s="77"/>
      <c r="F32" s="80">
        <f t="shared" ref="F32:AA32" si="25">F6-F25</f>
        <v>300251.46892400004</v>
      </c>
      <c r="G32" s="81">
        <f t="shared" si="25"/>
        <v>99118.884025000007</v>
      </c>
      <c r="H32" s="78">
        <f t="shared" si="25"/>
        <v>32143.965805999993</v>
      </c>
      <c r="I32" s="78">
        <f t="shared" si="25"/>
        <v>29655.986922999989</v>
      </c>
      <c r="J32" s="79">
        <f t="shared" si="25"/>
        <v>198377.44971700004</v>
      </c>
      <c r="K32" s="80">
        <f t="shared" si="25"/>
        <v>359296.28647100017</v>
      </c>
      <c r="L32" s="81">
        <f t="shared" si="25"/>
        <v>338937.20457300002</v>
      </c>
      <c r="M32" s="78">
        <f t="shared" si="25"/>
        <v>174776.34848399999</v>
      </c>
      <c r="N32" s="78">
        <f t="shared" si="25"/>
        <v>167590.30168</v>
      </c>
      <c r="O32" s="79">
        <f t="shared" si="25"/>
        <v>92566.897879000026</v>
      </c>
      <c r="P32" s="82">
        <f t="shared" si="25"/>
        <v>773870.75261600001</v>
      </c>
      <c r="Q32" s="81">
        <f t="shared" si="25"/>
        <v>230243.53546400002</v>
      </c>
      <c r="R32" s="78">
        <f t="shared" si="25"/>
        <v>176891.79035199998</v>
      </c>
      <c r="S32" s="79">
        <f t="shared" si="25"/>
        <v>198223.03047099995</v>
      </c>
      <c r="T32" s="79">
        <f t="shared" si="25"/>
        <v>45249.697173000022</v>
      </c>
      <c r="U32" s="82">
        <f t="shared" si="25"/>
        <v>650608.05346000008</v>
      </c>
      <c r="V32" s="81">
        <f t="shared" si="25"/>
        <v>314964.14159699995</v>
      </c>
      <c r="W32" s="79">
        <f t="shared" si="25"/>
        <v>165848.13787199996</v>
      </c>
      <c r="X32" s="79">
        <f t="shared" si="25"/>
        <v>144633.91934700002</v>
      </c>
      <c r="Y32" s="79">
        <f t="shared" si="25"/>
        <v>126160.37072599999</v>
      </c>
      <c r="Z32" s="82">
        <f t="shared" si="25"/>
        <v>751606.56954199984</v>
      </c>
      <c r="AA32" s="81">
        <f t="shared" si="25"/>
        <v>282999.22451300005</v>
      </c>
      <c r="AB32" s="264">
        <f t="shared" si="19"/>
        <v>1.243170520857368</v>
      </c>
      <c r="AC32" s="265">
        <f t="shared" si="20"/>
        <v>-0.10148748019988685</v>
      </c>
      <c r="AD32" s="299">
        <f t="shared" si="21"/>
        <v>0.19665121958802345</v>
      </c>
      <c r="AE32" s="268">
        <f t="shared" si="22"/>
        <v>1.1538512413165765</v>
      </c>
      <c r="AF32" s="268">
        <f t="shared" si="23"/>
        <v>-0.15928073097390172</v>
      </c>
      <c r="AG32" s="269">
        <f t="shared" si="24"/>
        <v>0.15523711325871137</v>
      </c>
    </row>
    <row r="33" spans="1:33" s="104" customFormat="1" x14ac:dyDescent="0.45">
      <c r="A33" s="23"/>
      <c r="B33" s="242"/>
      <c r="C33" s="97" t="s">
        <v>43</v>
      </c>
      <c r="D33" s="98"/>
      <c r="E33" s="99"/>
      <c r="F33" s="102">
        <f t="shared" ref="F33:AA33" si="26">F32/F6</f>
        <v>0.26807353937025219</v>
      </c>
      <c r="G33" s="103">
        <f t="shared" si="26"/>
        <v>0.38771262133482109</v>
      </c>
      <c r="H33" s="100">
        <f t="shared" si="26"/>
        <v>0.161157447400014</v>
      </c>
      <c r="I33" s="100">
        <f t="shared" si="26"/>
        <v>0.12490708486816732</v>
      </c>
      <c r="J33" s="101">
        <f t="shared" si="26"/>
        <v>0.50228773980825236</v>
      </c>
      <c r="K33" s="102">
        <f t="shared" si="26"/>
        <v>0.3303936178248737</v>
      </c>
      <c r="L33" s="103">
        <f t="shared" si="26"/>
        <v>0.64974546652760301</v>
      </c>
      <c r="M33" s="100">
        <f t="shared" si="26"/>
        <v>0.4070488790956876</v>
      </c>
      <c r="N33" s="100">
        <f t="shared" si="26"/>
        <v>0.45692451297947034</v>
      </c>
      <c r="O33" s="101">
        <f t="shared" si="26"/>
        <v>0.26250545478210224</v>
      </c>
      <c r="P33" s="102">
        <f t="shared" si="26"/>
        <v>0.46327695076910308</v>
      </c>
      <c r="Q33" s="103">
        <f t="shared" si="26"/>
        <v>0.49958084416264525</v>
      </c>
      <c r="R33" s="100">
        <f t="shared" si="26"/>
        <v>0.38524435475372526</v>
      </c>
      <c r="S33" s="101">
        <f t="shared" si="26"/>
        <v>0.37988413358343348</v>
      </c>
      <c r="T33" s="101">
        <f t="shared" si="26"/>
        <v>0.10202587805129085</v>
      </c>
      <c r="U33" s="102">
        <f t="shared" si="26"/>
        <v>0.34508575522158302</v>
      </c>
      <c r="V33" s="103">
        <f t="shared" si="26"/>
        <v>0.60225877370247749</v>
      </c>
      <c r="W33" s="101">
        <f t="shared" si="26"/>
        <v>0.39156198730800185</v>
      </c>
      <c r="X33" s="101">
        <f t="shared" si="26"/>
        <v>0.3334708995991767</v>
      </c>
      <c r="Y33" s="101">
        <f t="shared" si="26"/>
        <v>0.26629222795072777</v>
      </c>
      <c r="Z33" s="102">
        <f t="shared" si="26"/>
        <v>0.40539376836171759</v>
      </c>
      <c r="AA33" s="103">
        <f t="shared" si="26"/>
        <v>0.52533972855364608</v>
      </c>
      <c r="AB33" s="266">
        <f>AA33-Y33</f>
        <v>0.25904750060291831</v>
      </c>
      <c r="AC33" s="267">
        <f>AA33-V33</f>
        <v>-7.6919045148831411E-2</v>
      </c>
      <c r="AD33" s="300">
        <f>K33-F33</f>
        <v>6.2320078454621508E-2</v>
      </c>
      <c r="AE33" s="301">
        <f>P33-K33</f>
        <v>0.13288333294422938</v>
      </c>
      <c r="AF33" s="301">
        <f>U33-P33</f>
        <v>-0.11819119554752006</v>
      </c>
      <c r="AG33" s="302">
        <f>Z33-U33</f>
        <v>6.0308013140134564E-2</v>
      </c>
    </row>
    <row r="34" spans="1:33" s="36" customFormat="1" x14ac:dyDescent="0.45">
      <c r="A34" s="23"/>
      <c r="B34" s="37"/>
      <c r="C34" s="105" t="s">
        <v>14</v>
      </c>
      <c r="D34" s="105"/>
      <c r="E34" s="106"/>
      <c r="F34" s="108">
        <v>305830.21092400007</v>
      </c>
      <c r="G34" s="109">
        <v>106165.40202499997</v>
      </c>
      <c r="H34" s="107">
        <v>41743.86080599999</v>
      </c>
      <c r="I34" s="107">
        <v>39543.601922999958</v>
      </c>
      <c r="J34" s="110">
        <v>209455.57071700005</v>
      </c>
      <c r="K34" s="108">
        <v>396908.43547099992</v>
      </c>
      <c r="L34" s="109">
        <v>348947.28057300003</v>
      </c>
      <c r="M34" s="107">
        <v>185479.41648400002</v>
      </c>
      <c r="N34" s="107">
        <v>178393.42064300002</v>
      </c>
      <c r="O34" s="110">
        <v>105203.57791600005</v>
      </c>
      <c r="P34" s="111">
        <v>818023.6956160001</v>
      </c>
      <c r="Q34" s="109">
        <v>244387.48320500003</v>
      </c>
      <c r="R34" s="107">
        <v>192754.75787099998</v>
      </c>
      <c r="S34" s="110">
        <v>215305.42408899995</v>
      </c>
      <c r="T34" s="110">
        <v>63605.561207000021</v>
      </c>
      <c r="U34" s="111">
        <v>716053.22637200006</v>
      </c>
      <c r="V34" s="109">
        <v>333718.47233399993</v>
      </c>
      <c r="W34" s="110">
        <v>185771.36622499995</v>
      </c>
      <c r="X34" s="110">
        <v>166697.83348600002</v>
      </c>
      <c r="Y34" s="110">
        <v>170038.24273100001</v>
      </c>
      <c r="Z34" s="111">
        <v>856225.91477599985</v>
      </c>
      <c r="AA34" s="109">
        <v>308971.81797500001</v>
      </c>
      <c r="AB34" s="264">
        <f>IFERROR(IF(Y34&lt;0,-(AA34/Y34-1),(AA34/Y34-1)),"-")</f>
        <v>0.81707251858508378</v>
      </c>
      <c r="AC34" s="265">
        <f>IFERROR(IF(V34&lt;0,-(AA34/V34-1),(AA34/V34-1)),"-")</f>
        <v>-7.4154283956545219E-2</v>
      </c>
      <c r="AD34" s="299">
        <f>IFERROR(IF(F34&lt;0,-(K34/F34-1),(K34/F34)-1),"-")</f>
        <v>0.29780649946853388</v>
      </c>
      <c r="AE34" s="268">
        <f>IFERROR(IF(K34&lt;0,-(P34/K34-1),(P34/K34-1)),"-")</f>
        <v>1.0609884358977522</v>
      </c>
      <c r="AF34" s="268">
        <f>IFERROR(IF(P34&lt;0,-(U34/P34-1),(U34/P34-1)),"-")</f>
        <v>-0.12465466439479211</v>
      </c>
      <c r="AG34" s="269">
        <f>IFERROR(IF(U34&lt;0,-(Z34/U34-1),(Z34/U34-1)),"-")</f>
        <v>0.19575735886870804</v>
      </c>
    </row>
    <row r="35" spans="1:33" s="104" customFormat="1" x14ac:dyDescent="0.45">
      <c r="A35" s="23"/>
      <c r="B35" s="242"/>
      <c r="C35" s="97" t="s">
        <v>15</v>
      </c>
      <c r="D35" s="98"/>
      <c r="E35" s="99"/>
      <c r="F35" s="102">
        <f t="shared" ref="F35:AA35" si="27">F34/F6</f>
        <v>0.27305440796860708</v>
      </c>
      <c r="G35" s="103">
        <f t="shared" si="27"/>
        <v>0.41527572388522821</v>
      </c>
      <c r="H35" s="100">
        <f t="shared" si="27"/>
        <v>0.20928761848236926</v>
      </c>
      <c r="I35" s="100">
        <f t="shared" si="27"/>
        <v>0.16655240826122958</v>
      </c>
      <c r="J35" s="101">
        <f t="shared" si="27"/>
        <v>0.53033732087883467</v>
      </c>
      <c r="K35" s="102">
        <f t="shared" si="27"/>
        <v>0.36498015392390776</v>
      </c>
      <c r="L35" s="103">
        <f t="shared" si="27"/>
        <v>0.66893486625369869</v>
      </c>
      <c r="M35" s="100">
        <f t="shared" si="27"/>
        <v>0.43197600379004392</v>
      </c>
      <c r="N35" s="100">
        <f t="shared" si="27"/>
        <v>0.48637854356086613</v>
      </c>
      <c r="O35" s="101">
        <f t="shared" si="27"/>
        <v>0.29834113163912213</v>
      </c>
      <c r="P35" s="102">
        <f t="shared" si="27"/>
        <v>0.48970906586245122</v>
      </c>
      <c r="Q35" s="103">
        <f t="shared" si="27"/>
        <v>0.53027028496714479</v>
      </c>
      <c r="R35" s="100">
        <f t="shared" si="27"/>
        <v>0.41979156960284764</v>
      </c>
      <c r="S35" s="101">
        <f t="shared" si="27"/>
        <v>0.41262165295081338</v>
      </c>
      <c r="T35" s="101">
        <f t="shared" si="27"/>
        <v>0.14341340686278578</v>
      </c>
      <c r="U35" s="102">
        <f t="shared" si="27"/>
        <v>0.37979820121704766</v>
      </c>
      <c r="V35" s="103">
        <f t="shared" si="27"/>
        <v>0.63811987260093028</v>
      </c>
      <c r="W35" s="101">
        <f t="shared" si="27"/>
        <v>0.43860007279746738</v>
      </c>
      <c r="X35" s="101">
        <f t="shared" si="27"/>
        <v>0.3843419077958023</v>
      </c>
      <c r="Y35" s="101">
        <f t="shared" si="27"/>
        <v>0.35890717689792784</v>
      </c>
      <c r="Z35" s="102">
        <f t="shared" si="27"/>
        <v>0.46182226742844479</v>
      </c>
      <c r="AA35" s="103">
        <f t="shared" si="27"/>
        <v>0.57355341261105408</v>
      </c>
      <c r="AB35" s="266">
        <f>AA35-Y35</f>
        <v>0.21464623571312624</v>
      </c>
      <c r="AC35" s="267">
        <f>AA35-V35</f>
        <v>-6.4566459989876201E-2</v>
      </c>
      <c r="AD35" s="300">
        <f>K35-F35</f>
        <v>9.1925745955300675E-2</v>
      </c>
      <c r="AE35" s="301">
        <f>P35-K35</f>
        <v>0.12472891193854346</v>
      </c>
      <c r="AF35" s="301">
        <f>U35-P35</f>
        <v>-0.10991086464540356</v>
      </c>
      <c r="AG35" s="302">
        <f>Z35-U35</f>
        <v>8.2024066211397129E-2</v>
      </c>
    </row>
    <row r="36" spans="1:33" s="36" customFormat="1" x14ac:dyDescent="0.45">
      <c r="A36" s="23"/>
      <c r="B36" s="37"/>
      <c r="C36" s="105" t="s">
        <v>115</v>
      </c>
      <c r="D36" s="105"/>
      <c r="E36" s="106"/>
      <c r="F36" s="108">
        <v>352371.6759240001</v>
      </c>
      <c r="G36" s="109">
        <v>120776.71402499998</v>
      </c>
      <c r="H36" s="107">
        <v>57790.156805999992</v>
      </c>
      <c r="I36" s="107">
        <v>57423.437922999961</v>
      </c>
      <c r="J36" s="110">
        <v>220237.59771700006</v>
      </c>
      <c r="K36" s="108">
        <v>456227.90647099994</v>
      </c>
      <c r="L36" s="109">
        <v>358147.71657300001</v>
      </c>
      <c r="M36" s="107">
        <v>195367.20948400002</v>
      </c>
      <c r="N36" s="107">
        <v>189354.06420500003</v>
      </c>
      <c r="O36" s="110">
        <v>111967.80335400005</v>
      </c>
      <c r="P36" s="111">
        <v>854836.7936160001</v>
      </c>
      <c r="Q36" s="109">
        <v>254414.81788500003</v>
      </c>
      <c r="R36" s="107">
        <v>220183.73918999999</v>
      </c>
      <c r="S36" s="110">
        <v>285916.63270699995</v>
      </c>
      <c r="T36" s="110">
        <v>122565.06281500001</v>
      </c>
      <c r="U36" s="111">
        <v>883080.2525970001</v>
      </c>
      <c r="V36" s="109">
        <v>280494.19258599996</v>
      </c>
      <c r="W36" s="110">
        <v>177379.22261999996</v>
      </c>
      <c r="X36" s="110">
        <v>174479.82131800003</v>
      </c>
      <c r="Y36" s="110">
        <v>160317.31083999999</v>
      </c>
      <c r="Z36" s="111">
        <v>792670.54736399988</v>
      </c>
      <c r="AA36" s="109">
        <v>319015.29650699999</v>
      </c>
      <c r="AB36" s="264">
        <f>IFERROR(IF(Y36&lt;0,-(AA36/Y36-1),(AA36/Y36-1)),"-")</f>
        <v>0.98989924940410146</v>
      </c>
      <c r="AC36" s="265">
        <f>IFERROR(IF(V36&lt;0,-(AA36/V36-1),(AA36/V36-1)),"-")</f>
        <v>0.13733298206945732</v>
      </c>
      <c r="AD36" s="299">
        <f>IFERROR(IF(F36&lt;0,-(K36/F36-1),(K36/F36)-1),"-")</f>
        <v>0.29473489966145761</v>
      </c>
      <c r="AE36" s="268">
        <f>IFERROR(IF(K36&lt;0,-(P36/K36-1),(P36/K36-1)),"-")</f>
        <v>0.87370562276277086</v>
      </c>
      <c r="AF36" s="268">
        <f>IFERROR(IF(P36&lt;0,-(U36/P36-1),(U36/P36-1)),"-")</f>
        <v>3.3039592109189497E-2</v>
      </c>
      <c r="AG36" s="269">
        <f>IFERROR(IF(U36&lt;0,-(Z36/U36-1),(Z36/U36-1)),"-")</f>
        <v>-0.10237994221603242</v>
      </c>
    </row>
    <row r="37" spans="1:33" s="104" customFormat="1" x14ac:dyDescent="0.45">
      <c r="A37" s="23"/>
      <c r="B37" s="96"/>
      <c r="C37" s="97" t="s">
        <v>16</v>
      </c>
      <c r="D37" s="98"/>
      <c r="E37" s="99"/>
      <c r="F37" s="102">
        <f t="shared" ref="F37:AA37" si="28">F36/F6</f>
        <v>0.31460802732220566</v>
      </c>
      <c r="G37" s="103">
        <f t="shared" si="28"/>
        <v>0.47242921317625064</v>
      </c>
      <c r="H37" s="100">
        <f t="shared" si="28"/>
        <v>0.28973755795755241</v>
      </c>
      <c r="I37" s="100">
        <f t="shared" si="28"/>
        <v>0.24185990682735695</v>
      </c>
      <c r="J37" s="101">
        <f t="shared" si="28"/>
        <v>0.55763719785632082</v>
      </c>
      <c r="K37" s="102">
        <f t="shared" si="28"/>
        <v>0.41952782215517836</v>
      </c>
      <c r="L37" s="103">
        <f t="shared" si="28"/>
        <v>0.68657217930290637</v>
      </c>
      <c r="M37" s="100">
        <f t="shared" si="28"/>
        <v>0.45500437743608468</v>
      </c>
      <c r="N37" s="100">
        <f t="shared" si="28"/>
        <v>0.51626205514419832</v>
      </c>
      <c r="O37" s="101">
        <f t="shared" si="28"/>
        <v>0.31752343239172931</v>
      </c>
      <c r="P37" s="102">
        <f t="shared" si="28"/>
        <v>0.51174719009980274</v>
      </c>
      <c r="Q37" s="103">
        <f t="shared" si="28"/>
        <v>0.55202752698499524</v>
      </c>
      <c r="R37" s="100">
        <f t="shared" si="28"/>
        <v>0.4795278648190528</v>
      </c>
      <c r="S37" s="101">
        <f t="shared" si="28"/>
        <v>0.54794436365395927</v>
      </c>
      <c r="T37" s="101">
        <f t="shared" si="28"/>
        <v>0.27635120085562626</v>
      </c>
      <c r="U37" s="102">
        <f t="shared" si="28"/>
        <v>0.46839016865541716</v>
      </c>
      <c r="V37" s="103">
        <f t="shared" si="28"/>
        <v>0.5363470508133551</v>
      </c>
      <c r="W37" s="101">
        <f t="shared" si="28"/>
        <v>0.41878649834368564</v>
      </c>
      <c r="X37" s="101">
        <f t="shared" si="28"/>
        <v>0.40228421686633858</v>
      </c>
      <c r="Y37" s="101">
        <f t="shared" si="28"/>
        <v>0.33838877959047448</v>
      </c>
      <c r="Z37" s="102">
        <f t="shared" si="28"/>
        <v>0.42754243148919224</v>
      </c>
      <c r="AA37" s="103">
        <f t="shared" si="28"/>
        <v>0.59219741523973568</v>
      </c>
      <c r="AB37" s="266">
        <f>AA37-Y37</f>
        <v>0.25380863564926121</v>
      </c>
      <c r="AC37" s="267">
        <f>AA37-V37</f>
        <v>5.5850364426380583E-2</v>
      </c>
      <c r="AD37" s="300">
        <f>K37-F37</f>
        <v>0.1049197948329727</v>
      </c>
      <c r="AE37" s="301">
        <f>P37-K37</f>
        <v>9.2219367944624375E-2</v>
      </c>
      <c r="AF37" s="301">
        <f>U37-P37</f>
        <v>-4.3357021444385579E-2</v>
      </c>
      <c r="AG37" s="302">
        <f>Z37-U37</f>
        <v>-4.0847737166224918E-2</v>
      </c>
    </row>
    <row r="38" spans="1:33" x14ac:dyDescent="0.45">
      <c r="A38" s="23"/>
      <c r="B38" s="75" t="s">
        <v>44</v>
      </c>
      <c r="C38" s="112"/>
      <c r="D38" s="112"/>
      <c r="E38" s="113"/>
      <c r="F38" s="116">
        <f t="shared" ref="F38:P38" si="29">F39-F42</f>
        <v>60559.554405999996</v>
      </c>
      <c r="G38" s="117">
        <f t="shared" si="29"/>
        <v>11506.213701999999</v>
      </c>
      <c r="H38" s="114">
        <f t="shared" si="29"/>
        <v>4174.3412829999997</v>
      </c>
      <c r="I38" s="114">
        <f t="shared" si="29"/>
        <v>9050.314049999999</v>
      </c>
      <c r="J38" s="115">
        <f t="shared" si="29"/>
        <v>-22181.945767999998</v>
      </c>
      <c r="K38" s="116">
        <f t="shared" si="29"/>
        <v>2548.9232670000056</v>
      </c>
      <c r="L38" s="117">
        <f t="shared" si="29"/>
        <v>30734.699803000003</v>
      </c>
      <c r="M38" s="114">
        <f t="shared" si="29"/>
        <v>-17825.697823999999</v>
      </c>
      <c r="N38" s="114">
        <f t="shared" si="29"/>
        <v>-25133.741811</v>
      </c>
      <c r="O38" s="115">
        <f t="shared" si="29"/>
        <v>-94877.558759999985</v>
      </c>
      <c r="P38" s="116">
        <f t="shared" si="29"/>
        <v>-107102.29859199998</v>
      </c>
      <c r="Q38" s="117">
        <f>Q39-Q42</f>
        <v>44205.289649000006</v>
      </c>
      <c r="R38" s="114">
        <f>R39-R42</f>
        <v>-2365.4629349999996</v>
      </c>
      <c r="S38" s="115">
        <f>S39-S42</f>
        <v>74459.201130999994</v>
      </c>
      <c r="T38" s="115">
        <f>T39-T42</f>
        <v>-5737.6106299999992</v>
      </c>
      <c r="U38" s="116">
        <f t="shared" ref="U38:U45" si="30">SUM(Q38:T38)</f>
        <v>110561.41721500001</v>
      </c>
      <c r="V38" s="117">
        <f>V39-V42</f>
        <v>17765.516294000005</v>
      </c>
      <c r="W38" s="115">
        <f>W39-W42</f>
        <v>94494.508472000001</v>
      </c>
      <c r="X38" s="115">
        <f>X39-X42</f>
        <v>169099.666409</v>
      </c>
      <c r="Y38" s="115">
        <f>Y39-Y42</f>
        <v>-349089.34034300002</v>
      </c>
      <c r="Z38" s="116">
        <f t="shared" ref="Z38:Z45" si="31">SUM(V38:Y38)</f>
        <v>-67729.649168000033</v>
      </c>
      <c r="AA38" s="117">
        <f>AA39-AA42</f>
        <v>79404.612741999998</v>
      </c>
      <c r="AB38" s="264" t="s">
        <v>108</v>
      </c>
      <c r="AC38" s="265">
        <f t="shared" ref="AC38:AC46" si="32">IFERROR(IF(V38&lt;0,-(AA38/V38-1),(AA38/V38-1)),"-")</f>
        <v>3.4695921822895475</v>
      </c>
      <c r="AD38" s="299">
        <f t="shared" ref="AD38:AD46" si="33">IFERROR(IF(F38&lt;0,-(K38/F38-1),(K38/F38)-1),"-")</f>
        <v>-0.95791046859572881</v>
      </c>
      <c r="AE38" s="268" t="s">
        <v>110</v>
      </c>
      <c r="AF38" s="268" t="s">
        <v>107</v>
      </c>
      <c r="AG38" s="269" t="s">
        <v>112</v>
      </c>
    </row>
    <row r="39" spans="1:33" x14ac:dyDescent="0.45">
      <c r="A39" s="23"/>
      <c r="B39" s="44"/>
      <c r="C39" s="118" t="s">
        <v>45</v>
      </c>
      <c r="D39" s="46"/>
      <c r="E39" s="47"/>
      <c r="F39" s="121">
        <f t="shared" ref="F39:P39" si="34">SUM(F40:F41)</f>
        <v>169638.32065499999</v>
      </c>
      <c r="G39" s="122">
        <f t="shared" si="34"/>
        <v>15457.243782</v>
      </c>
      <c r="H39" s="119">
        <f t="shared" si="34"/>
        <v>10833.893309999999</v>
      </c>
      <c r="I39" s="119">
        <f t="shared" si="34"/>
        <v>12969.403539999999</v>
      </c>
      <c r="J39" s="120">
        <f t="shared" si="34"/>
        <v>2785.784361</v>
      </c>
      <c r="K39" s="121">
        <f t="shared" si="34"/>
        <v>42046.324993000002</v>
      </c>
      <c r="L39" s="122">
        <f t="shared" si="34"/>
        <v>38409.144329000002</v>
      </c>
      <c r="M39" s="119">
        <f t="shared" si="34"/>
        <v>1064.4458420000001</v>
      </c>
      <c r="N39" s="119">
        <f t="shared" si="34"/>
        <v>239.53424700000005</v>
      </c>
      <c r="O39" s="120">
        <f t="shared" si="34"/>
        <v>11834.496207</v>
      </c>
      <c r="P39" s="121">
        <f t="shared" si="34"/>
        <v>51547.620625000003</v>
      </c>
      <c r="Q39" s="122">
        <f>SUM(Q40:Q41)</f>
        <v>53681.947726000006</v>
      </c>
      <c r="R39" s="119">
        <f>SUM(R40:R41)</f>
        <v>5360.2289430000001</v>
      </c>
      <c r="S39" s="120">
        <f>SUM(S40:S41)</f>
        <v>86141.791963999989</v>
      </c>
      <c r="T39" s="120">
        <f>SUM(T40:T41)</f>
        <v>23810.027684000001</v>
      </c>
      <c r="U39" s="121">
        <f t="shared" si="30"/>
        <v>168993.99631699998</v>
      </c>
      <c r="V39" s="122">
        <f>SUM(V40:V41)</f>
        <v>43688.287446000002</v>
      </c>
      <c r="W39" s="120">
        <f>SUM(W40:W41)</f>
        <v>108873.28997</v>
      </c>
      <c r="X39" s="120">
        <f>SUM(X40:X41)</f>
        <v>206133.438521</v>
      </c>
      <c r="Y39" s="120">
        <f>SUM(Y40:Y41)</f>
        <v>-40215.438714999997</v>
      </c>
      <c r="Z39" s="121">
        <f t="shared" si="31"/>
        <v>318479.57722200005</v>
      </c>
      <c r="AA39" s="122">
        <f>SUM(AA40:AA41)</f>
        <v>141813.471704</v>
      </c>
      <c r="AB39" s="270" t="s">
        <v>107</v>
      </c>
      <c r="AC39" s="271">
        <f t="shared" si="32"/>
        <v>2.2460295423409669</v>
      </c>
      <c r="AD39" s="303">
        <f t="shared" si="33"/>
        <v>-0.75214135090083079</v>
      </c>
      <c r="AE39" s="304">
        <f t="shared" ref="AE39:AE46" si="35">IFERROR(IF(K39&lt;0,-(P39/K39-1),(P39/K39-1)),"-")</f>
        <v>0.22597208278206971</v>
      </c>
      <c r="AF39" s="304">
        <f t="shared" ref="AF39:AF46" si="36">IFERROR(IF(P39&lt;0,-(U39/P39-1),(U39/P39-1)),"-")</f>
        <v>2.2784053709559551</v>
      </c>
      <c r="AG39" s="305">
        <f t="shared" ref="AG39:AG46" si="37">IFERROR(IF(U39&lt;0,-(Z39/U39-1),(Z39/U39-1)),"-")</f>
        <v>0.88456148835366966</v>
      </c>
    </row>
    <row r="40" spans="1:33" x14ac:dyDescent="0.45">
      <c r="A40" s="23"/>
      <c r="B40" s="44"/>
      <c r="C40" s="123"/>
      <c r="D40" s="84" t="s">
        <v>46</v>
      </c>
      <c r="E40" s="86"/>
      <c r="F40" s="89">
        <v>164576.37259499999</v>
      </c>
      <c r="G40" s="90">
        <v>14454.893527</v>
      </c>
      <c r="H40" s="87">
        <v>8012.029407</v>
      </c>
      <c r="I40" s="87">
        <v>11226.361971</v>
      </c>
      <c r="J40" s="88">
        <v>2668.5296990000002</v>
      </c>
      <c r="K40" s="89">
        <v>36361.814603999999</v>
      </c>
      <c r="L40" s="90">
        <v>37442.853181999999</v>
      </c>
      <c r="M40" s="87">
        <v>93.163634000000002</v>
      </c>
      <c r="N40" s="87">
        <v>-659.08299899999997</v>
      </c>
      <c r="O40" s="88">
        <v>11210.563528000001</v>
      </c>
      <c r="P40" s="124">
        <v>48087.497345000003</v>
      </c>
      <c r="Q40" s="90">
        <v>52836.438778000003</v>
      </c>
      <c r="R40" s="87">
        <v>4697.3576069999999</v>
      </c>
      <c r="S40" s="88">
        <v>82101.650173999995</v>
      </c>
      <c r="T40" s="88">
        <v>18483.129738</v>
      </c>
      <c r="U40" s="124">
        <v>158118.57629699999</v>
      </c>
      <c r="V40" s="90">
        <v>37023.265869000003</v>
      </c>
      <c r="W40" s="88">
        <v>101328.53375</v>
      </c>
      <c r="X40" s="88">
        <v>196215.54485800001</v>
      </c>
      <c r="Y40" s="88">
        <v>-49808.700826</v>
      </c>
      <c r="Z40" s="124">
        <v>284758.64365099999</v>
      </c>
      <c r="AA40" s="90">
        <v>131945.204406</v>
      </c>
      <c r="AB40" s="262" t="s">
        <v>107</v>
      </c>
      <c r="AC40" s="263">
        <f t="shared" si="32"/>
        <v>2.563845633523087</v>
      </c>
      <c r="AD40" s="306">
        <f t="shared" si="33"/>
        <v>-0.77905811125463642</v>
      </c>
      <c r="AE40" s="297">
        <f t="shared" si="35"/>
        <v>0.32247243072709897</v>
      </c>
      <c r="AF40" s="297">
        <f t="shared" si="36"/>
        <v>2.2881431770630645</v>
      </c>
      <c r="AG40" s="298">
        <f t="shared" si="37"/>
        <v>0.80091833812193736</v>
      </c>
    </row>
    <row r="41" spans="1:33" x14ac:dyDescent="0.45">
      <c r="A41" s="23"/>
      <c r="B41" s="44"/>
      <c r="C41" s="123"/>
      <c r="D41" s="125" t="s">
        <v>47</v>
      </c>
      <c r="E41" s="126"/>
      <c r="F41" s="129">
        <v>5061.9480599999997</v>
      </c>
      <c r="G41" s="130">
        <v>1002.3502549999999</v>
      </c>
      <c r="H41" s="127">
        <v>2821.8639029999999</v>
      </c>
      <c r="I41" s="127">
        <v>1743.041569</v>
      </c>
      <c r="J41" s="128">
        <v>117.254662</v>
      </c>
      <c r="K41" s="129">
        <v>5684.510389</v>
      </c>
      <c r="L41" s="130">
        <v>966.29114700000002</v>
      </c>
      <c r="M41" s="127">
        <v>971.28220799999997</v>
      </c>
      <c r="N41" s="127">
        <v>898.61724600000002</v>
      </c>
      <c r="O41" s="128">
        <v>623.93267900000001</v>
      </c>
      <c r="P41" s="129">
        <v>3460.1232799999998</v>
      </c>
      <c r="Q41" s="130">
        <v>845.50894800000003</v>
      </c>
      <c r="R41" s="127">
        <v>662.87133600000004</v>
      </c>
      <c r="S41" s="128">
        <v>4040.1417900000001</v>
      </c>
      <c r="T41" s="128">
        <v>5326.897946</v>
      </c>
      <c r="U41" s="129">
        <v>10875.420020000001</v>
      </c>
      <c r="V41" s="130">
        <v>6665.0215770000004</v>
      </c>
      <c r="W41" s="128">
        <v>7544.7562200000002</v>
      </c>
      <c r="X41" s="128">
        <v>9917.8936630000007</v>
      </c>
      <c r="Y41" s="128">
        <v>9593.262111</v>
      </c>
      <c r="Z41" s="129">
        <v>33720.933571000001</v>
      </c>
      <c r="AA41" s="130">
        <v>9868.2672980000007</v>
      </c>
      <c r="AB41" s="272">
        <f t="shared" ref="AB41:AB44" si="38">IFERROR(IF(Y41&lt;0,-(AA41/Y41-1),(AA41/Y41-1)),"-")</f>
        <v>2.8666493609579291E-2</v>
      </c>
      <c r="AC41" s="273">
        <f t="shared" si="32"/>
        <v>0.48060545400992027</v>
      </c>
      <c r="AD41" s="307">
        <f t="shared" si="33"/>
        <v>0.12298868372821681</v>
      </c>
      <c r="AE41" s="308">
        <f t="shared" si="35"/>
        <v>-0.39130671892242019</v>
      </c>
      <c r="AF41" s="308">
        <f t="shared" si="36"/>
        <v>2.1430729890063347</v>
      </c>
      <c r="AG41" s="309">
        <f t="shared" si="37"/>
        <v>2.1006557456159745</v>
      </c>
    </row>
    <row r="42" spans="1:33" x14ac:dyDescent="0.45">
      <c r="A42" s="23"/>
      <c r="B42" s="44"/>
      <c r="C42" s="118" t="s">
        <v>48</v>
      </c>
      <c r="D42" s="46"/>
      <c r="E42" s="47"/>
      <c r="F42" s="121">
        <f t="shared" ref="F42:P42" si="39">SUM(F43:F44)</f>
        <v>109078.76624899999</v>
      </c>
      <c r="G42" s="122">
        <f t="shared" si="39"/>
        <v>3951.03008</v>
      </c>
      <c r="H42" s="119">
        <f t="shared" si="39"/>
        <v>6659.5520269999997</v>
      </c>
      <c r="I42" s="119">
        <f t="shared" si="39"/>
        <v>3919.0894900000003</v>
      </c>
      <c r="J42" s="120">
        <f t="shared" si="39"/>
        <v>24967.730129</v>
      </c>
      <c r="K42" s="121">
        <f t="shared" si="39"/>
        <v>39497.401725999996</v>
      </c>
      <c r="L42" s="122">
        <f t="shared" si="39"/>
        <v>7674.4445259999993</v>
      </c>
      <c r="M42" s="119">
        <f t="shared" si="39"/>
        <v>18890.143666</v>
      </c>
      <c r="N42" s="119">
        <f t="shared" si="39"/>
        <v>25373.276057999999</v>
      </c>
      <c r="O42" s="120">
        <f t="shared" si="39"/>
        <v>106712.05496699999</v>
      </c>
      <c r="P42" s="131">
        <f t="shared" si="39"/>
        <v>158649.91921699999</v>
      </c>
      <c r="Q42" s="122">
        <f>SUM(Q43:Q44)</f>
        <v>9476.658077</v>
      </c>
      <c r="R42" s="119">
        <f>SUM(R43:R44)</f>
        <v>7725.6918779999996</v>
      </c>
      <c r="S42" s="120">
        <f>SUM(S43:S44)</f>
        <v>11682.590833</v>
      </c>
      <c r="T42" s="120">
        <f>SUM(T43:T44)</f>
        <v>29547.638314</v>
      </c>
      <c r="U42" s="131">
        <f t="shared" si="30"/>
        <v>58432.579102000003</v>
      </c>
      <c r="V42" s="122">
        <f>SUM(V43:V44)</f>
        <v>25922.771151999998</v>
      </c>
      <c r="W42" s="120">
        <f>SUM(W43:W44)</f>
        <v>14378.781498</v>
      </c>
      <c r="X42" s="120">
        <f>SUM(X43:X44)</f>
        <v>37033.772111999999</v>
      </c>
      <c r="Y42" s="120">
        <f>SUM(Y43:Y44)</f>
        <v>308873.90162800002</v>
      </c>
      <c r="Z42" s="131">
        <f t="shared" si="31"/>
        <v>386209.22639000003</v>
      </c>
      <c r="AA42" s="122">
        <f>SUM(AA43:AA44)</f>
        <v>62408.858961999998</v>
      </c>
      <c r="AB42" s="274">
        <f t="shared" si="38"/>
        <v>-0.79794712783094357</v>
      </c>
      <c r="AC42" s="275">
        <f t="shared" si="32"/>
        <v>1.4074917992394118</v>
      </c>
      <c r="AD42" s="310">
        <f t="shared" si="33"/>
        <v>-0.63790017907025875</v>
      </c>
      <c r="AE42" s="311">
        <f t="shared" si="35"/>
        <v>3.0167178671037833</v>
      </c>
      <c r="AF42" s="311">
        <f t="shared" si="36"/>
        <v>-0.63168856693789788</v>
      </c>
      <c r="AG42" s="312">
        <f t="shared" si="37"/>
        <v>5.6094845089044005</v>
      </c>
    </row>
    <row r="43" spans="1:33" x14ac:dyDescent="0.45">
      <c r="A43" s="23"/>
      <c r="B43" s="44"/>
      <c r="C43" s="123"/>
      <c r="D43" s="84" t="s">
        <v>49</v>
      </c>
      <c r="E43" s="86"/>
      <c r="F43" s="89">
        <v>100861.112809</v>
      </c>
      <c r="G43" s="90">
        <v>1405.5591420000001</v>
      </c>
      <c r="H43" s="87">
        <v>4387.6456719999996</v>
      </c>
      <c r="I43" s="87">
        <v>839.54693599999996</v>
      </c>
      <c r="J43" s="88">
        <v>24098.039074</v>
      </c>
      <c r="K43" s="124">
        <v>30730.790824</v>
      </c>
      <c r="L43" s="90">
        <v>6220.3728529999998</v>
      </c>
      <c r="M43" s="87">
        <v>17505.975964000001</v>
      </c>
      <c r="N43" s="87">
        <v>23920.018809000001</v>
      </c>
      <c r="O43" s="88">
        <v>105296.39209199999</v>
      </c>
      <c r="P43" s="132">
        <v>152942.75971799999</v>
      </c>
      <c r="Q43" s="90">
        <v>7767.4113749999997</v>
      </c>
      <c r="R43" s="87">
        <v>5665.8472709999996</v>
      </c>
      <c r="S43" s="88">
        <v>9919.4957520000007</v>
      </c>
      <c r="T43" s="88">
        <v>28103.525116000001</v>
      </c>
      <c r="U43" s="132">
        <v>51456.279513999994</v>
      </c>
      <c r="V43" s="90">
        <v>24277.841940999999</v>
      </c>
      <c r="W43" s="88">
        <v>12804.719231999999</v>
      </c>
      <c r="X43" s="88">
        <v>35495.415723999999</v>
      </c>
      <c r="Y43" s="88">
        <v>306032.09899600002</v>
      </c>
      <c r="Z43" s="132">
        <v>378610.075893</v>
      </c>
      <c r="AA43" s="90">
        <v>60489.981356999997</v>
      </c>
      <c r="AB43" s="256">
        <f t="shared" si="38"/>
        <v>-0.80234105652495413</v>
      </c>
      <c r="AC43" s="257">
        <f t="shared" si="32"/>
        <v>1.4915715945429882</v>
      </c>
      <c r="AD43" s="288">
        <f t="shared" si="33"/>
        <v>-0.69531576671977935</v>
      </c>
      <c r="AE43" s="289">
        <f t="shared" si="35"/>
        <v>3.9768572697633093</v>
      </c>
      <c r="AF43" s="289">
        <f t="shared" si="36"/>
        <v>-0.66355857832775822</v>
      </c>
      <c r="AG43" s="290">
        <f t="shared" si="37"/>
        <v>6.3578983841999204</v>
      </c>
    </row>
    <row r="44" spans="1:33" x14ac:dyDescent="0.45">
      <c r="A44" s="23"/>
      <c r="B44" s="133"/>
      <c r="C44" s="134"/>
      <c r="D44" s="135" t="s">
        <v>50</v>
      </c>
      <c r="E44" s="136"/>
      <c r="F44" s="139">
        <v>8217.65344</v>
      </c>
      <c r="G44" s="140">
        <v>2545.4709379999999</v>
      </c>
      <c r="H44" s="137">
        <v>2271.9063550000001</v>
      </c>
      <c r="I44" s="137">
        <v>3079.5425540000001</v>
      </c>
      <c r="J44" s="138">
        <v>869.69105500000001</v>
      </c>
      <c r="K44" s="139">
        <v>8766.6109020000004</v>
      </c>
      <c r="L44" s="140">
        <v>1454.0716729999999</v>
      </c>
      <c r="M44" s="137">
        <v>1384.167702</v>
      </c>
      <c r="N44" s="137">
        <v>1453.257249</v>
      </c>
      <c r="O44" s="138">
        <v>1415.662875</v>
      </c>
      <c r="P44" s="72">
        <v>5707.1594990000003</v>
      </c>
      <c r="Q44" s="140">
        <v>1709.2467019999999</v>
      </c>
      <c r="R44" s="137">
        <v>2059.844607</v>
      </c>
      <c r="S44" s="138">
        <v>1763.0950809999999</v>
      </c>
      <c r="T44" s="138">
        <v>1444.113198</v>
      </c>
      <c r="U44" s="72">
        <v>6976.2995879999999</v>
      </c>
      <c r="V44" s="140">
        <v>1644.9292109999999</v>
      </c>
      <c r="W44" s="138">
        <v>1574.0622659999999</v>
      </c>
      <c r="X44" s="138">
        <v>1538.3563879999999</v>
      </c>
      <c r="Y44" s="138">
        <v>2841.8026319999999</v>
      </c>
      <c r="Z44" s="72">
        <v>7599.1504969999996</v>
      </c>
      <c r="AA44" s="140">
        <v>1918.8776049999999</v>
      </c>
      <c r="AB44" s="256">
        <f t="shared" si="38"/>
        <v>-0.32476746154269875</v>
      </c>
      <c r="AC44" s="257">
        <f t="shared" si="32"/>
        <v>0.16654114485173421</v>
      </c>
      <c r="AD44" s="288">
        <f t="shared" si="33"/>
        <v>6.680221622974658E-2</v>
      </c>
      <c r="AE44" s="289">
        <f t="shared" si="35"/>
        <v>-0.34898907196873785</v>
      </c>
      <c r="AF44" s="289">
        <f t="shared" si="36"/>
        <v>0.22237683899010996</v>
      </c>
      <c r="AG44" s="290">
        <f t="shared" si="37"/>
        <v>8.9280986451810485E-2</v>
      </c>
    </row>
    <row r="45" spans="1:33" s="36" customFormat="1" x14ac:dyDescent="0.45">
      <c r="A45" s="23"/>
      <c r="B45" s="37" t="s">
        <v>51</v>
      </c>
      <c r="C45" s="38"/>
      <c r="D45" s="38"/>
      <c r="E45" s="39"/>
      <c r="F45" s="143">
        <f t="shared" ref="F45:Y45" si="40">F32+F38</f>
        <v>360811.02333000005</v>
      </c>
      <c r="G45" s="144">
        <f t="shared" si="40"/>
        <v>110625.097727</v>
      </c>
      <c r="H45" s="141">
        <f t="shared" si="40"/>
        <v>36318.307088999994</v>
      </c>
      <c r="I45" s="141">
        <f t="shared" si="40"/>
        <v>38706.30097299999</v>
      </c>
      <c r="J45" s="142">
        <f t="shared" si="40"/>
        <v>176195.50394900003</v>
      </c>
      <c r="K45" s="143">
        <f t="shared" si="40"/>
        <v>361845.20973800018</v>
      </c>
      <c r="L45" s="144">
        <f t="shared" si="40"/>
        <v>369671.90437600005</v>
      </c>
      <c r="M45" s="141">
        <f t="shared" si="40"/>
        <v>156950.65065999998</v>
      </c>
      <c r="N45" s="141">
        <f t="shared" si="40"/>
        <v>142456.55986899999</v>
      </c>
      <c r="O45" s="142">
        <f t="shared" si="40"/>
        <v>-2310.6608809999598</v>
      </c>
      <c r="P45" s="145">
        <f t="shared" si="40"/>
        <v>666768.45402400009</v>
      </c>
      <c r="Q45" s="144">
        <f t="shared" si="40"/>
        <v>274448.825113</v>
      </c>
      <c r="R45" s="141">
        <f t="shared" si="40"/>
        <v>174526.32741699999</v>
      </c>
      <c r="S45" s="142">
        <f t="shared" si="40"/>
        <v>272682.23160199996</v>
      </c>
      <c r="T45" s="142">
        <f t="shared" si="40"/>
        <v>39512.086543000027</v>
      </c>
      <c r="U45" s="145">
        <f t="shared" si="30"/>
        <v>761169.47067499999</v>
      </c>
      <c r="V45" s="144">
        <f t="shared" si="40"/>
        <v>332729.65789099998</v>
      </c>
      <c r="W45" s="142">
        <f t="shared" si="40"/>
        <v>260342.64634399995</v>
      </c>
      <c r="X45" s="142">
        <f t="shared" si="40"/>
        <v>313733.58575600001</v>
      </c>
      <c r="Y45" s="142">
        <f t="shared" si="40"/>
        <v>-222928.96961700002</v>
      </c>
      <c r="Z45" s="145">
        <f t="shared" si="31"/>
        <v>683876.92037399998</v>
      </c>
      <c r="AA45" s="144">
        <f t="shared" ref="AA45" si="41">AA32+AA38</f>
        <v>362403.83725500002</v>
      </c>
      <c r="AB45" s="264" t="s">
        <v>107</v>
      </c>
      <c r="AC45" s="265">
        <f t="shared" si="32"/>
        <v>8.9184052759496035E-2</v>
      </c>
      <c r="AD45" s="299">
        <f t="shared" si="33"/>
        <v>2.8662827384136058E-3</v>
      </c>
      <c r="AE45" s="268">
        <f t="shared" si="35"/>
        <v>0.84268973605256359</v>
      </c>
      <c r="AF45" s="268">
        <f t="shared" si="36"/>
        <v>0.14157990840940715</v>
      </c>
      <c r="AG45" s="269">
        <f t="shared" si="37"/>
        <v>-0.10154446976500187</v>
      </c>
    </row>
    <row r="46" spans="1:33" x14ac:dyDescent="0.45">
      <c r="A46" s="23"/>
      <c r="B46" s="44"/>
      <c r="C46" s="84" t="s">
        <v>52</v>
      </c>
      <c r="D46" s="85"/>
      <c r="E46" s="86"/>
      <c r="F46" s="89">
        <v>109803.911528</v>
      </c>
      <c r="G46" s="90">
        <v>17326.590370000002</v>
      </c>
      <c r="H46" s="87">
        <v>15943.851097000001</v>
      </c>
      <c r="I46" s="87">
        <v>8763.7530599999991</v>
      </c>
      <c r="J46" s="88">
        <v>40951.642242000002</v>
      </c>
      <c r="K46" s="89">
        <v>82985.836769000001</v>
      </c>
      <c r="L46" s="90">
        <v>85908.621467000004</v>
      </c>
      <c r="M46" s="87">
        <v>35755.182414000003</v>
      </c>
      <c r="N46" s="87">
        <v>32477.016533000002</v>
      </c>
      <c r="O46" s="88">
        <v>-43639.556714999999</v>
      </c>
      <c r="P46" s="89">
        <v>110501.263699</v>
      </c>
      <c r="Q46" s="90">
        <v>77489.639614</v>
      </c>
      <c r="R46" s="87">
        <v>30664.024880000001</v>
      </c>
      <c r="S46" s="88">
        <v>91702.719026000006</v>
      </c>
      <c r="T46" s="88">
        <v>31057.92167</v>
      </c>
      <c r="U46" s="89">
        <v>230914.30519000001</v>
      </c>
      <c r="V46" s="90">
        <v>84517.576008000004</v>
      </c>
      <c r="W46" s="88">
        <v>62966.435187000003</v>
      </c>
      <c r="X46" s="88">
        <v>83088.194982999994</v>
      </c>
      <c r="Y46" s="88">
        <v>-61870.000359999998</v>
      </c>
      <c r="Z46" s="89">
        <v>168702.20581799999</v>
      </c>
      <c r="AA46" s="90">
        <v>95178.358236999993</v>
      </c>
      <c r="AB46" s="262" t="s">
        <v>106</v>
      </c>
      <c r="AC46" s="263">
        <f t="shared" si="32"/>
        <v>0.12613686682153413</v>
      </c>
      <c r="AD46" s="306">
        <f t="shared" si="33"/>
        <v>-0.24423606031704426</v>
      </c>
      <c r="AE46" s="297">
        <f t="shared" si="35"/>
        <v>0.33156774699509439</v>
      </c>
      <c r="AF46" s="297">
        <f t="shared" si="36"/>
        <v>1.0896983207268942</v>
      </c>
      <c r="AG46" s="298">
        <f t="shared" si="37"/>
        <v>-0.26941639376049442</v>
      </c>
    </row>
    <row r="47" spans="1:33" s="154" customFormat="1" x14ac:dyDescent="0.45">
      <c r="A47" s="23"/>
      <c r="B47" s="146"/>
      <c r="C47" s="147" t="s">
        <v>53</v>
      </c>
      <c r="D47" s="148"/>
      <c r="E47" s="149"/>
      <c r="F47" s="152">
        <f>F46/F45</f>
        <v>0.30432526843164831</v>
      </c>
      <c r="G47" s="153">
        <f t="shared" ref="G47:AA47" si="42">G46/G45</f>
        <v>0.15662440735427385</v>
      </c>
      <c r="H47" s="150">
        <f t="shared" si="42"/>
        <v>0.43900314675815488</v>
      </c>
      <c r="I47" s="150">
        <f t="shared" si="42"/>
        <v>0.22641670321618312</v>
      </c>
      <c r="J47" s="151">
        <f t="shared" si="42"/>
        <v>0.23242160738592679</v>
      </c>
      <c r="K47" s="152">
        <f t="shared" si="42"/>
        <v>0.22934070850098368</v>
      </c>
      <c r="L47" s="153">
        <f t="shared" si="42"/>
        <v>0.23239153544008792</v>
      </c>
      <c r="M47" s="150">
        <f t="shared" si="42"/>
        <v>0.22781162272118233</v>
      </c>
      <c r="N47" s="150">
        <f t="shared" si="42"/>
        <v>0.22797838557146946</v>
      </c>
      <c r="O47" s="151">
        <f t="shared" si="42"/>
        <v>18.886179739241779</v>
      </c>
      <c r="P47" s="152">
        <f t="shared" si="42"/>
        <v>0.16572659224070391</v>
      </c>
      <c r="Q47" s="153">
        <f t="shared" si="42"/>
        <v>0.28234640677399458</v>
      </c>
      <c r="R47" s="150">
        <f t="shared" si="42"/>
        <v>0.17569856269726974</v>
      </c>
      <c r="S47" s="151">
        <f t="shared" si="42"/>
        <v>0.3362988431158469</v>
      </c>
      <c r="T47" s="151">
        <f t="shared" si="42"/>
        <v>0.78603598005892272</v>
      </c>
      <c r="U47" s="152">
        <f t="shared" si="42"/>
        <v>0.30336779664222052</v>
      </c>
      <c r="V47" s="153">
        <f t="shared" si="42"/>
        <v>0.25401275180491245</v>
      </c>
      <c r="W47" s="151">
        <f t="shared" si="42"/>
        <v>0.24185985688952483</v>
      </c>
      <c r="X47" s="151">
        <f t="shared" si="42"/>
        <v>0.264836787501674</v>
      </c>
      <c r="Y47" s="151">
        <f t="shared" si="42"/>
        <v>0.27753234793259429</v>
      </c>
      <c r="Z47" s="152">
        <f t="shared" si="42"/>
        <v>0.24668504052708751</v>
      </c>
      <c r="AA47" s="153">
        <f t="shared" si="42"/>
        <v>0.26263065799170654</v>
      </c>
      <c r="AB47" s="266" t="s">
        <v>106</v>
      </c>
      <c r="AC47" s="267">
        <f>AA47-V47</f>
        <v>8.6179061867940887E-3</v>
      </c>
      <c r="AD47" s="313">
        <f>K47-F47</f>
        <v>-7.4984559930664635E-2</v>
      </c>
      <c r="AE47" s="314">
        <f>P47-K47</f>
        <v>-6.3614116260279768E-2</v>
      </c>
      <c r="AF47" s="314">
        <f>U47-P47</f>
        <v>0.13764120440151661</v>
      </c>
      <c r="AG47" s="315">
        <f>Z47-U47</f>
        <v>-5.6682756115133015E-2</v>
      </c>
    </row>
    <row r="48" spans="1:33" s="36" customFormat="1" x14ac:dyDescent="0.45">
      <c r="A48" s="23"/>
      <c r="B48" s="75" t="s">
        <v>104</v>
      </c>
      <c r="C48" s="156"/>
      <c r="D48" s="156"/>
      <c r="E48" s="157"/>
      <c r="F48" s="244">
        <v>0</v>
      </c>
      <c r="G48" s="245">
        <v>0</v>
      </c>
      <c r="H48" s="246">
        <v>0</v>
      </c>
      <c r="I48" s="246">
        <v>0</v>
      </c>
      <c r="J48" s="247">
        <v>0</v>
      </c>
      <c r="K48" s="244">
        <v>0</v>
      </c>
      <c r="L48" s="245">
        <v>0</v>
      </c>
      <c r="M48" s="246">
        <v>0</v>
      </c>
      <c r="N48" s="246">
        <v>0</v>
      </c>
      <c r="O48" s="247">
        <v>0</v>
      </c>
      <c r="P48" s="244">
        <v>0</v>
      </c>
      <c r="Q48" s="245">
        <v>-2941.048182</v>
      </c>
      <c r="R48" s="246">
        <v>-2554.75461</v>
      </c>
      <c r="S48" s="247">
        <v>-2668.1056979999998</v>
      </c>
      <c r="T48" s="247">
        <v>-2213.6342629999999</v>
      </c>
      <c r="U48" s="244">
        <v>-10377.542753</v>
      </c>
      <c r="V48" s="245">
        <v>-2979.7721649999999</v>
      </c>
      <c r="W48" s="247">
        <v>-3419.1232960000002</v>
      </c>
      <c r="X48" s="247">
        <v>-4238.2951380000004</v>
      </c>
      <c r="Y48" s="247">
        <v>-4383.4917400000004</v>
      </c>
      <c r="Z48" s="244">
        <v>-15020.682339000003</v>
      </c>
      <c r="AA48" s="245">
        <v>0</v>
      </c>
      <c r="AB48" s="276" t="s">
        <v>106</v>
      </c>
      <c r="AC48" s="277" t="s">
        <v>106</v>
      </c>
      <c r="AD48" s="299" t="str">
        <f>IFERROR(IF(F48&lt;0,-(K48/F48-1),(K48/F48)-1),"-")</f>
        <v>-</v>
      </c>
      <c r="AE48" s="268" t="str">
        <f>IFERROR(IF(K48&lt;0,-(P48/K48-1),(P48/K48-1)),"-")</f>
        <v>-</v>
      </c>
      <c r="AF48" s="268" t="str">
        <f>IFERROR(IF(P48&lt;0,-(U48/P48-1),(U48/P48-1)),"-")</f>
        <v>-</v>
      </c>
      <c r="AG48" s="269" t="s">
        <v>111</v>
      </c>
    </row>
    <row r="49" spans="1:33" s="36" customFormat="1" x14ac:dyDescent="0.45">
      <c r="A49" s="23"/>
      <c r="B49" s="75" t="s">
        <v>54</v>
      </c>
      <c r="C49" s="156"/>
      <c r="D49" s="156"/>
      <c r="E49" s="157"/>
      <c r="F49" s="160">
        <f>F45-F46+F48</f>
        <v>251007.11180200006</v>
      </c>
      <c r="G49" s="161">
        <f t="shared" ref="G49:AA49" si="43">G45-G46+G48</f>
        <v>93298.507356999995</v>
      </c>
      <c r="H49" s="158">
        <f t="shared" si="43"/>
        <v>20374.455991999996</v>
      </c>
      <c r="I49" s="158">
        <f t="shared" si="43"/>
        <v>29942.547912999991</v>
      </c>
      <c r="J49" s="159">
        <f t="shared" si="43"/>
        <v>135243.86170700003</v>
      </c>
      <c r="K49" s="160">
        <f t="shared" si="43"/>
        <v>278859.37296900019</v>
      </c>
      <c r="L49" s="161">
        <f t="shared" si="43"/>
        <v>283763.28290900006</v>
      </c>
      <c r="M49" s="158">
        <f t="shared" si="43"/>
        <v>121195.46824599997</v>
      </c>
      <c r="N49" s="158">
        <f t="shared" si="43"/>
        <v>109979.54333599999</v>
      </c>
      <c r="O49" s="159">
        <f t="shared" si="43"/>
        <v>41328.895834000039</v>
      </c>
      <c r="P49" s="160">
        <f t="shared" si="43"/>
        <v>556267.19032500009</v>
      </c>
      <c r="Q49" s="161">
        <f t="shared" si="43"/>
        <v>194018.13731700002</v>
      </c>
      <c r="R49" s="158">
        <f t="shared" si="43"/>
        <v>141307.54792699998</v>
      </c>
      <c r="S49" s="159">
        <f t="shared" si="43"/>
        <v>178311.40687799995</v>
      </c>
      <c r="T49" s="159">
        <f t="shared" si="43"/>
        <v>6240.5306100000271</v>
      </c>
      <c r="U49" s="160">
        <f t="shared" si="43"/>
        <v>519877.62273200002</v>
      </c>
      <c r="V49" s="161">
        <f t="shared" si="43"/>
        <v>245232.30971799997</v>
      </c>
      <c r="W49" s="159">
        <f t="shared" si="43"/>
        <v>193957.08786099995</v>
      </c>
      <c r="X49" s="159">
        <f t="shared" si="43"/>
        <v>226407.09563500003</v>
      </c>
      <c r="Y49" s="159">
        <f t="shared" si="43"/>
        <v>-165442.46099700002</v>
      </c>
      <c r="Z49" s="160">
        <f t="shared" si="43"/>
        <v>500154.03221699997</v>
      </c>
      <c r="AA49" s="161">
        <f t="shared" si="43"/>
        <v>267225.47901800001</v>
      </c>
      <c r="AB49" s="276" t="s">
        <v>107</v>
      </c>
      <c r="AC49" s="277">
        <f>IFERROR(IF(V49&lt;0,-(AA49/V49-1),(AA49/V49-1)),"-")</f>
        <v>8.9683000275496472E-2</v>
      </c>
      <c r="AD49" s="299">
        <f>IFERROR(IF(F49&lt;0,-(K49/F49-1),(K49/F49)-1),"-")</f>
        <v>0.11096203994797804</v>
      </c>
      <c r="AE49" s="268">
        <f>IFERROR(IF(K49&lt;0,-(P49/K49-1),(P49/K49-1)),"-")</f>
        <v>0.99479466801655025</v>
      </c>
      <c r="AF49" s="268">
        <f>IFERROR(IF(P49&lt;0,-(U49/P49-1),(U49/P49-1)),"-")</f>
        <v>-6.5417425701018606E-2</v>
      </c>
      <c r="AG49" s="269">
        <f>IFERROR(IF(U49&lt;0,-(Z49/U49-1),(Z49/U49-1)),"-")</f>
        <v>-3.7938910336919207E-2</v>
      </c>
    </row>
    <row r="50" spans="1:33" s="154" customFormat="1" x14ac:dyDescent="0.45">
      <c r="A50" s="23"/>
      <c r="B50" s="243"/>
      <c r="C50" s="147" t="s">
        <v>55</v>
      </c>
      <c r="D50" s="148"/>
      <c r="E50" s="149"/>
      <c r="F50" s="164">
        <f t="shared" ref="F50:AA50" si="44">F49/F6</f>
        <v>0.22410669665998822</v>
      </c>
      <c r="G50" s="165">
        <f t="shared" si="44"/>
        <v>0.36494568325532106</v>
      </c>
      <c r="H50" s="162">
        <f t="shared" si="44"/>
        <v>0.10214966440829595</v>
      </c>
      <c r="I50" s="162">
        <f t="shared" si="44"/>
        <v>0.12611404176327157</v>
      </c>
      <c r="J50" s="163">
        <f t="shared" si="44"/>
        <v>0.34243475615125574</v>
      </c>
      <c r="K50" s="164">
        <f t="shared" si="44"/>
        <v>0.25642724561540969</v>
      </c>
      <c r="L50" s="165">
        <f t="shared" si="44"/>
        <v>0.54397659551535649</v>
      </c>
      <c r="M50" s="162">
        <f t="shared" si="44"/>
        <v>0.2822606143732741</v>
      </c>
      <c r="N50" s="162">
        <f t="shared" si="44"/>
        <v>0.29985237076820298</v>
      </c>
      <c r="O50" s="163">
        <f t="shared" si="44"/>
        <v>0.11720237844340205</v>
      </c>
      <c r="P50" s="164">
        <f t="shared" si="44"/>
        <v>0.33300879620467805</v>
      </c>
      <c r="Q50" s="165">
        <f t="shared" si="44"/>
        <v>0.42097922370917612</v>
      </c>
      <c r="R50" s="162">
        <f t="shared" si="44"/>
        <v>0.30774709789889759</v>
      </c>
      <c r="S50" s="163">
        <f t="shared" si="44"/>
        <v>0.34172454204206165</v>
      </c>
      <c r="T50" s="163">
        <f t="shared" si="44"/>
        <v>1.4070715491354038E-2</v>
      </c>
      <c r="U50" s="164">
        <f t="shared" si="44"/>
        <v>0.27574568299484364</v>
      </c>
      <c r="V50" s="165">
        <f t="shared" si="44"/>
        <v>0.4689210313724031</v>
      </c>
      <c r="W50" s="163">
        <f t="shared" si="44"/>
        <v>0.45792629178592553</v>
      </c>
      <c r="X50" s="163">
        <f t="shared" si="44"/>
        <v>0.52200879432647629</v>
      </c>
      <c r="Y50" s="163">
        <f t="shared" si="44"/>
        <v>-0.34920665881860119</v>
      </c>
      <c r="Z50" s="164">
        <f t="shared" si="44"/>
        <v>0.26976790264793887</v>
      </c>
      <c r="AA50" s="165">
        <f t="shared" si="44"/>
        <v>0.49605846394637515</v>
      </c>
      <c r="AB50" s="266">
        <f>AA50-Y50</f>
        <v>0.84526512276497634</v>
      </c>
      <c r="AC50" s="267">
        <f>AA50-V50</f>
        <v>2.7137432573972053E-2</v>
      </c>
      <c r="AD50" s="316">
        <f>K50-F50</f>
        <v>3.2320548955421469E-2</v>
      </c>
      <c r="AE50" s="314">
        <f>P50-K50</f>
        <v>7.6581550589268355E-2</v>
      </c>
      <c r="AF50" s="314">
        <f>U50-P50</f>
        <v>-5.7263113209834404E-2</v>
      </c>
      <c r="AG50" s="315">
        <f>Z50-U50</f>
        <v>-5.9777803469047708E-3</v>
      </c>
    </row>
    <row r="51" spans="1:33" s="36" customFormat="1" x14ac:dyDescent="0.45">
      <c r="A51" s="23"/>
      <c r="B51" s="318" t="s">
        <v>56</v>
      </c>
      <c r="C51" s="112"/>
      <c r="D51" s="112"/>
      <c r="E51" s="113"/>
      <c r="F51" s="319">
        <f>F49-F52</f>
        <v>251007.11180200006</v>
      </c>
      <c r="G51" s="320">
        <f t="shared" ref="G51:AA51" si="45">G49-G52</f>
        <v>93298.507356999995</v>
      </c>
      <c r="H51" s="321">
        <f t="shared" si="45"/>
        <v>20374.455991999996</v>
      </c>
      <c r="I51" s="321">
        <f t="shared" si="45"/>
        <v>29942.547912999991</v>
      </c>
      <c r="J51" s="322">
        <f t="shared" si="45"/>
        <v>135243.86170700003</v>
      </c>
      <c r="K51" s="319">
        <f t="shared" si="45"/>
        <v>278859.37296900019</v>
      </c>
      <c r="L51" s="320">
        <f t="shared" si="45"/>
        <v>283763.28290900006</v>
      </c>
      <c r="M51" s="321">
        <f t="shared" si="45"/>
        <v>121195.46824599997</v>
      </c>
      <c r="N51" s="321">
        <f t="shared" si="45"/>
        <v>109979.54333599999</v>
      </c>
      <c r="O51" s="322">
        <f t="shared" si="45"/>
        <v>41328.895834000039</v>
      </c>
      <c r="P51" s="319">
        <f t="shared" si="45"/>
        <v>556267.19032500009</v>
      </c>
      <c r="Q51" s="320">
        <f t="shared" si="45"/>
        <v>194018.13724800001</v>
      </c>
      <c r="R51" s="321">
        <f t="shared" si="45"/>
        <v>141307.54862699998</v>
      </c>
      <c r="S51" s="322">
        <f t="shared" si="45"/>
        <v>178311.43517499996</v>
      </c>
      <c r="T51" s="322">
        <f t="shared" si="45"/>
        <v>6240.5372960000268</v>
      </c>
      <c r="U51" s="319">
        <f t="shared" si="45"/>
        <v>519877.65834600001</v>
      </c>
      <c r="V51" s="320">
        <f t="shared" si="45"/>
        <v>245232.30798599997</v>
      </c>
      <c r="W51" s="322">
        <f t="shared" si="45"/>
        <v>193957.08892599994</v>
      </c>
      <c r="X51" s="322">
        <f t="shared" si="45"/>
        <v>226407.09661000004</v>
      </c>
      <c r="Y51" s="322">
        <f t="shared" si="45"/>
        <v>-165442.46000300001</v>
      </c>
      <c r="Z51" s="319">
        <f t="shared" si="45"/>
        <v>500154.03351899999</v>
      </c>
      <c r="AA51" s="320">
        <f t="shared" si="45"/>
        <v>267455.95632400003</v>
      </c>
      <c r="AB51" s="260" t="s">
        <v>107</v>
      </c>
      <c r="AC51" s="261">
        <f>IFERROR(IF(V51&lt;0,-(AA51/V51-1),(AA51/V51-1)),"-")</f>
        <v>9.0622840524213322E-2</v>
      </c>
      <c r="AD51" s="323">
        <f>IFERROR(IF(F51&lt;0,-(K51/F51-1),(K51/F51)-1),"-")</f>
        <v>0.11096203994797804</v>
      </c>
      <c r="AE51" s="295">
        <f>IFERROR(IF(K51&lt;0,-(P51/K51-1),(P51/K51-1)),"-")</f>
        <v>0.99479466801655025</v>
      </c>
      <c r="AF51" s="295">
        <f>IFERROR(IF(P51&lt;0,-(U51/P51-1),(U51/P51-1)),"-")</f>
        <v>-6.5417361677828634E-2</v>
      </c>
      <c r="AG51" s="296">
        <f>IFERROR(IF(U51&lt;0,-(Z51/U51-1),(Z51/U51-1)),"-")</f>
        <v>-3.7938973738073423E-2</v>
      </c>
    </row>
    <row r="52" spans="1:33" s="36" customFormat="1" ht="17.5" thickBot="1" x14ac:dyDescent="0.5">
      <c r="A52" s="23"/>
      <c r="B52" s="133" t="s">
        <v>57</v>
      </c>
      <c r="C52" s="324"/>
      <c r="D52" s="324"/>
      <c r="E52" s="325"/>
      <c r="F52" s="326">
        <v>0</v>
      </c>
      <c r="G52" s="327">
        <v>0</v>
      </c>
      <c r="H52" s="328">
        <v>0</v>
      </c>
      <c r="I52" s="328">
        <v>0</v>
      </c>
      <c r="J52" s="329">
        <v>0</v>
      </c>
      <c r="K52" s="326">
        <v>0</v>
      </c>
      <c r="L52" s="327">
        <v>0</v>
      </c>
      <c r="M52" s="328">
        <v>0</v>
      </c>
      <c r="N52" s="328">
        <v>0</v>
      </c>
      <c r="O52" s="329">
        <v>0</v>
      </c>
      <c r="P52" s="326">
        <v>0</v>
      </c>
      <c r="Q52" s="327">
        <v>6.8999999999999997E-5</v>
      </c>
      <c r="R52" s="328">
        <v>-6.9999999999999999E-4</v>
      </c>
      <c r="S52" s="329">
        <v>-2.8296999999999999E-2</v>
      </c>
      <c r="T52" s="329">
        <v>-6.6860000000000001E-3</v>
      </c>
      <c r="U52" s="326">
        <v>-3.5614E-2</v>
      </c>
      <c r="V52" s="327">
        <v>1.732E-3</v>
      </c>
      <c r="W52" s="329">
        <v>-1.065E-3</v>
      </c>
      <c r="X52" s="329">
        <v>-9.7499999999999996E-4</v>
      </c>
      <c r="Y52" s="329">
        <v>-9.9400000000000009E-4</v>
      </c>
      <c r="Z52" s="326">
        <v>-1.302E-3</v>
      </c>
      <c r="AA52" s="327">
        <v>-230.477306</v>
      </c>
      <c r="AB52" s="330" t="s">
        <v>111</v>
      </c>
      <c r="AC52" s="331" t="s">
        <v>109</v>
      </c>
      <c r="AD52" s="332" t="str">
        <f>IFERROR(IF(F52&lt;0,-(K52/F52-1),(K52/F52)-1),"-")</f>
        <v>-</v>
      </c>
      <c r="AE52" s="333" t="str">
        <f>IFERROR(IF(K52&lt;0,-(P52/K52-1),(P52/K52-1)),"-")</f>
        <v>-</v>
      </c>
      <c r="AF52" s="333" t="s">
        <v>109</v>
      </c>
      <c r="AG52" s="334" t="s">
        <v>111</v>
      </c>
    </row>
    <row r="53" spans="1:33" ht="7.5" customHeight="1" thickBot="1" x14ac:dyDescent="0.5">
      <c r="AB53" s="278"/>
      <c r="AC53" s="278"/>
      <c r="AD53" s="278"/>
      <c r="AE53" s="278"/>
      <c r="AF53" s="278"/>
      <c r="AG53" s="278"/>
    </row>
    <row r="54" spans="1:33" ht="17.5" thickBot="1" x14ac:dyDescent="0.5">
      <c r="B54" s="155" t="s">
        <v>58</v>
      </c>
      <c r="C54" s="156"/>
      <c r="D54" s="156"/>
      <c r="E54" s="157"/>
      <c r="F54" s="228"/>
      <c r="G54" s="229"/>
      <c r="H54" s="226"/>
      <c r="I54" s="226"/>
      <c r="J54" s="227"/>
      <c r="K54" s="228"/>
      <c r="L54" s="161">
        <v>1882</v>
      </c>
      <c r="M54" s="158">
        <v>1965</v>
      </c>
      <c r="N54" s="158">
        <v>2062</v>
      </c>
      <c r="O54" s="159">
        <v>2080</v>
      </c>
      <c r="P54" s="225">
        <f>O54</f>
        <v>2080</v>
      </c>
      <c r="Q54" s="161">
        <v>2158</v>
      </c>
      <c r="R54" s="158">
        <v>2337</v>
      </c>
      <c r="S54" s="159">
        <v>2564</v>
      </c>
      <c r="T54" s="159">
        <v>2688</v>
      </c>
      <c r="U54" s="225">
        <v>2688</v>
      </c>
      <c r="V54" s="161">
        <v>2943</v>
      </c>
      <c r="W54" s="159">
        <v>2944</v>
      </c>
      <c r="X54" s="159">
        <v>2977</v>
      </c>
      <c r="Y54" s="159">
        <v>2981</v>
      </c>
      <c r="Z54" s="225">
        <v>2981</v>
      </c>
      <c r="AA54" s="161">
        <v>2995</v>
      </c>
      <c r="AB54" s="279">
        <f>IFERROR(IF(Y54&lt;0,-(AA54/Y54-1),(AA54/Y54-1)),"-")</f>
        <v>4.6964106004696582E-3</v>
      </c>
      <c r="AC54" s="280">
        <f>IFERROR(IF(V54&lt;0,-(AA54/V54-1),(AA54/V54-1)),"-")</f>
        <v>1.7669045191980981E-2</v>
      </c>
      <c r="AD54" s="279" t="str">
        <f>IFERROR((+IF(F54&lt;0,-(K54/F54-1),(K54/F54-1))),"-")</f>
        <v>-</v>
      </c>
      <c r="AE54" s="280" t="str">
        <f>IFERROR((+IF(K54&lt;0,-(P54/K54-1),(P54/K54-1))),"-")</f>
        <v>-</v>
      </c>
      <c r="AF54" s="280">
        <f>IFERROR((+IF(P54&lt;0,-(U54/P54-1),(U54/P54-1))),"-")</f>
        <v>0.29230769230769238</v>
      </c>
      <c r="AG54" s="281">
        <f>IFERROR((+IF(U54&lt;0,-(Z54/U54-1),(Z54/U54-1))),"-")</f>
        <v>0.10900297619047628</v>
      </c>
    </row>
    <row r="55" spans="1:33" x14ac:dyDescent="0.45">
      <c r="B55" s="166" t="s">
        <v>59</v>
      </c>
      <c r="S55" s="234"/>
      <c r="T55" s="234"/>
      <c r="W55" s="234"/>
      <c r="X55" s="234"/>
    </row>
    <row r="56" spans="1:33" x14ac:dyDescent="0.45">
      <c r="B56" s="166" t="s">
        <v>60</v>
      </c>
    </row>
    <row r="57" spans="1:33" x14ac:dyDescent="0.45">
      <c r="B57" s="166"/>
    </row>
  </sheetData>
  <mergeCells count="2">
    <mergeCell ref="B4:E4"/>
    <mergeCell ref="AB3:AC3"/>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X47"/>
  <sheetViews>
    <sheetView view="pageBreakPreview" zoomScaleNormal="100" zoomScaleSheetLayoutView="100" workbookViewId="0"/>
  </sheetViews>
  <sheetFormatPr defaultColWidth="8.58203125" defaultRowHeight="17" outlineLevelCol="1" x14ac:dyDescent="0.45"/>
  <cols>
    <col min="1" max="1" width="2.6640625" style="168"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customWidth="1" outlineLevel="1"/>
    <col min="23" max="24" width="10" style="167" customWidth="1"/>
    <col min="25" max="25" width="3.08203125" style="5" customWidth="1"/>
    <col min="26" max="16384" width="8.58203125" style="5"/>
  </cols>
  <sheetData>
    <row r="1" spans="1:24" ht="28.4" customHeight="1" x14ac:dyDescent="0.45">
      <c r="B1" s="169" t="s">
        <v>61</v>
      </c>
      <c r="C1" s="3"/>
      <c r="D1" s="3"/>
      <c r="E1" s="3"/>
      <c r="F1" s="3"/>
      <c r="G1" s="3"/>
      <c r="H1" s="3"/>
      <c r="I1" s="3"/>
      <c r="J1" s="3"/>
      <c r="K1" s="3"/>
      <c r="L1" s="3"/>
      <c r="M1" s="3"/>
      <c r="N1" s="3"/>
      <c r="O1" s="3"/>
      <c r="P1" s="3"/>
      <c r="Q1" s="3"/>
      <c r="R1" s="3"/>
      <c r="S1" s="3"/>
      <c r="T1" s="3"/>
      <c r="U1" s="3"/>
      <c r="V1" s="3"/>
      <c r="W1" s="3"/>
      <c r="X1" s="3"/>
    </row>
    <row r="2" spans="1:24" ht="28.4" customHeight="1" x14ac:dyDescent="0.45">
      <c r="B2" s="6"/>
    </row>
    <row r="3" spans="1:24" x14ac:dyDescent="0.45">
      <c r="B3" s="8" t="s">
        <v>62</v>
      </c>
      <c r="C3" s="170"/>
      <c r="D3" s="170"/>
      <c r="E3" s="170"/>
      <c r="F3" s="170"/>
      <c r="G3" s="170"/>
      <c r="H3" s="170"/>
      <c r="I3" s="170"/>
      <c r="J3" s="170"/>
      <c r="K3" s="170"/>
      <c r="L3" s="170"/>
      <c r="M3" s="170"/>
      <c r="N3" s="170"/>
      <c r="O3" s="171"/>
      <c r="P3" s="170"/>
      <c r="Q3" s="170"/>
      <c r="R3" s="170"/>
      <c r="S3" s="170"/>
      <c r="T3" s="170"/>
      <c r="U3" s="170"/>
      <c r="V3" s="170"/>
    </row>
    <row r="4" spans="1:24" ht="17.5" thickBot="1" x14ac:dyDescent="0.5">
      <c r="B4" s="335" t="s">
        <v>63</v>
      </c>
      <c r="C4" s="336"/>
      <c r="D4" s="336"/>
      <c r="E4" s="336"/>
      <c r="F4" s="337"/>
      <c r="G4" s="172">
        <v>2018</v>
      </c>
      <c r="H4" s="173" t="s">
        <v>2</v>
      </c>
      <c r="I4" s="174" t="s">
        <v>3</v>
      </c>
      <c r="J4" s="174" t="s">
        <v>4</v>
      </c>
      <c r="K4" s="172">
        <v>2019</v>
      </c>
      <c r="L4" s="173" t="s">
        <v>6</v>
      </c>
      <c r="M4" s="174" t="s">
        <v>7</v>
      </c>
      <c r="N4" s="174" t="s">
        <v>8</v>
      </c>
      <c r="O4" s="172">
        <v>2020</v>
      </c>
      <c r="P4" s="175" t="s">
        <v>0</v>
      </c>
      <c r="Q4" s="175" t="s">
        <v>1</v>
      </c>
      <c r="R4" s="175" t="s">
        <v>17</v>
      </c>
      <c r="S4" s="175">
        <v>2021</v>
      </c>
      <c r="T4" s="175" t="s">
        <v>20</v>
      </c>
      <c r="U4" s="175" t="s">
        <v>21</v>
      </c>
      <c r="V4" s="175" t="s">
        <v>22</v>
      </c>
      <c r="W4" s="175">
        <v>2022</v>
      </c>
      <c r="X4" s="175" t="s">
        <v>105</v>
      </c>
    </row>
    <row r="5" spans="1:24" s="36" customFormat="1" ht="17.5" thickTop="1" x14ac:dyDescent="0.45">
      <c r="A5" s="168"/>
      <c r="B5" s="37" t="s">
        <v>64</v>
      </c>
      <c r="C5" s="38"/>
      <c r="D5" s="38"/>
      <c r="E5" s="38"/>
      <c r="F5" s="39"/>
      <c r="G5" s="176">
        <f t="shared" ref="G5:X5" si="0">G6+G13</f>
        <v>619059.581687</v>
      </c>
      <c r="H5" s="177">
        <f t="shared" si="0"/>
        <v>787563.56404099998</v>
      </c>
      <c r="I5" s="178">
        <f t="shared" si="0"/>
        <v>737076.81042800006</v>
      </c>
      <c r="J5" s="178">
        <f t="shared" si="0"/>
        <v>820523.28940800007</v>
      </c>
      <c r="K5" s="176">
        <f t="shared" si="0"/>
        <v>990056.37211700005</v>
      </c>
      <c r="L5" s="177">
        <f t="shared" si="0"/>
        <v>1355555.8112630001</v>
      </c>
      <c r="M5" s="178">
        <f t="shared" si="0"/>
        <v>1508267.6623280002</v>
      </c>
      <c r="N5" s="178">
        <f t="shared" si="0"/>
        <v>1640098.220762</v>
      </c>
      <c r="O5" s="176">
        <f t="shared" si="0"/>
        <v>1719105.7316400004</v>
      </c>
      <c r="P5" s="179">
        <f t="shared" si="0"/>
        <v>2097688.3135790001</v>
      </c>
      <c r="Q5" s="179">
        <f t="shared" si="0"/>
        <v>2290501.1145310001</v>
      </c>
      <c r="R5" s="179">
        <f t="shared" si="0"/>
        <v>5304174.9028029991</v>
      </c>
      <c r="S5" s="179">
        <f t="shared" si="0"/>
        <v>5717827.5674850009</v>
      </c>
      <c r="T5" s="179">
        <f t="shared" si="0"/>
        <v>5769910.8332859995</v>
      </c>
      <c r="U5" s="179">
        <f t="shared" si="0"/>
        <v>5928718.1534710005</v>
      </c>
      <c r="V5" s="179">
        <f t="shared" si="0"/>
        <v>6300831.1993420012</v>
      </c>
      <c r="W5" s="179">
        <f t="shared" si="0"/>
        <v>6037783.9661359992</v>
      </c>
      <c r="X5" s="179">
        <f t="shared" si="0"/>
        <v>6312431.5448359996</v>
      </c>
    </row>
    <row r="6" spans="1:24" x14ac:dyDescent="0.45">
      <c r="B6" s="44"/>
      <c r="C6" s="180" t="s">
        <v>65</v>
      </c>
      <c r="D6" s="45"/>
      <c r="E6" s="45"/>
      <c r="F6" s="181"/>
      <c r="G6" s="182">
        <f t="shared" ref="G6:K6" si="1">SUM(G7:G11)</f>
        <v>488203.14966300002</v>
      </c>
      <c r="H6" s="183">
        <f t="shared" si="1"/>
        <v>559747.44463099993</v>
      </c>
      <c r="I6" s="184">
        <f t="shared" si="1"/>
        <v>499906.17124000005</v>
      </c>
      <c r="J6" s="184">
        <f t="shared" si="1"/>
        <v>559135.2243430001</v>
      </c>
      <c r="K6" s="182">
        <f t="shared" si="1"/>
        <v>726206.96412200003</v>
      </c>
      <c r="L6" s="183">
        <f>SUM(L7:L12)</f>
        <v>1085988.027858</v>
      </c>
      <c r="M6" s="184">
        <f t="shared" ref="M6:X6" si="2">SUM(M7:M12)</f>
        <v>1224087.3823480001</v>
      </c>
      <c r="N6" s="184">
        <f t="shared" si="2"/>
        <v>1322246.4531289998</v>
      </c>
      <c r="O6" s="182">
        <f t="shared" si="2"/>
        <v>1292530.9440510003</v>
      </c>
      <c r="P6" s="185">
        <f t="shared" si="2"/>
        <v>1440577.6878750001</v>
      </c>
      <c r="Q6" s="185">
        <f t="shared" si="2"/>
        <v>1554829.7151960002</v>
      </c>
      <c r="R6" s="185">
        <f t="shared" si="2"/>
        <v>4441208.2929529995</v>
      </c>
      <c r="S6" s="185">
        <f t="shared" si="2"/>
        <v>3653732.5817370005</v>
      </c>
      <c r="T6" s="185">
        <f t="shared" si="2"/>
        <v>3715666.9322169996</v>
      </c>
      <c r="U6" s="185">
        <f t="shared" si="2"/>
        <v>3810977.3794979998</v>
      </c>
      <c r="V6" s="185">
        <f t="shared" si="2"/>
        <v>3979240.6998500004</v>
      </c>
      <c r="W6" s="185">
        <f t="shared" si="2"/>
        <v>3892564.0943409996</v>
      </c>
      <c r="X6" s="185">
        <f t="shared" si="2"/>
        <v>4075293.8111989996</v>
      </c>
    </row>
    <row r="7" spans="1:24" x14ac:dyDescent="0.45">
      <c r="B7" s="44"/>
      <c r="C7" s="123"/>
      <c r="D7" s="84" t="s">
        <v>66</v>
      </c>
      <c r="E7" s="85"/>
      <c r="F7" s="86"/>
      <c r="G7" s="186">
        <v>123854.476123</v>
      </c>
      <c r="H7" s="187">
        <v>120356.328457</v>
      </c>
      <c r="I7" s="188">
        <v>169369.15363700001</v>
      </c>
      <c r="J7" s="188">
        <v>166587.45047099999</v>
      </c>
      <c r="K7" s="186">
        <v>146736.94698499999</v>
      </c>
      <c r="L7" s="189">
        <v>168814.14012</v>
      </c>
      <c r="M7" s="188">
        <v>349566.70896900003</v>
      </c>
      <c r="N7" s="188">
        <v>690354.353978</v>
      </c>
      <c r="O7" s="186">
        <v>719846.88814699999</v>
      </c>
      <c r="P7" s="190">
        <v>750200.00589899998</v>
      </c>
      <c r="Q7" s="190">
        <v>624509.62303599995</v>
      </c>
      <c r="R7" s="190">
        <v>3593860.3767349999</v>
      </c>
      <c r="S7" s="190">
        <v>3019311.2096139998</v>
      </c>
      <c r="T7" s="190">
        <v>1952772.4533210001</v>
      </c>
      <c r="U7" s="190">
        <v>1193567.472171</v>
      </c>
      <c r="V7" s="190">
        <v>1272229.2275980001</v>
      </c>
      <c r="W7" s="190">
        <v>674689.12402400002</v>
      </c>
      <c r="X7" s="190">
        <v>980324.56553999998</v>
      </c>
    </row>
    <row r="8" spans="1:24" x14ac:dyDescent="0.45">
      <c r="B8" s="44"/>
      <c r="C8" s="123"/>
      <c r="D8" s="84" t="s">
        <v>67</v>
      </c>
      <c r="E8" s="191"/>
      <c r="F8" s="192"/>
      <c r="G8" s="193">
        <v>10090.189146000001</v>
      </c>
      <c r="H8" s="194">
        <v>14113.999621999999</v>
      </c>
      <c r="I8" s="195">
        <v>20133.599999999999</v>
      </c>
      <c r="J8" s="195">
        <v>152387.251708</v>
      </c>
      <c r="K8" s="193">
        <v>141690.39116</v>
      </c>
      <c r="L8" s="196">
        <v>143844.442407</v>
      </c>
      <c r="M8" s="195">
        <v>123192.496138</v>
      </c>
      <c r="N8" s="195">
        <v>13031.343255</v>
      </c>
      <c r="O8" s="193">
        <v>12070.054846000001</v>
      </c>
      <c r="P8" s="197">
        <v>12120.07288</v>
      </c>
      <c r="Q8" s="197">
        <v>13426.276945</v>
      </c>
      <c r="R8" s="197">
        <v>12952.139886000001</v>
      </c>
      <c r="S8" s="197">
        <v>0</v>
      </c>
      <c r="T8" s="197">
        <v>960791.60586699995</v>
      </c>
      <c r="U8" s="197">
        <v>1885668.828767</v>
      </c>
      <c r="V8" s="197">
        <v>1988874.3469539999</v>
      </c>
      <c r="W8" s="197">
        <v>2450603.1565660001</v>
      </c>
      <c r="X8" s="197">
        <v>2235658.943438</v>
      </c>
    </row>
    <row r="9" spans="1:24" x14ac:dyDescent="0.45">
      <c r="B9" s="44"/>
      <c r="C9" s="123"/>
      <c r="D9" s="84" t="s">
        <v>68</v>
      </c>
      <c r="E9" s="191"/>
      <c r="F9" s="192"/>
      <c r="G9" s="193">
        <v>88646.894085000007</v>
      </c>
      <c r="H9" s="194">
        <v>87153.076593000005</v>
      </c>
      <c r="I9" s="195">
        <v>116359.428613</v>
      </c>
      <c r="J9" s="195">
        <v>139090.46232300001</v>
      </c>
      <c r="K9" s="195">
        <v>367855.25464300002</v>
      </c>
      <c r="L9" s="196">
        <v>704833.36572600005</v>
      </c>
      <c r="M9" s="195">
        <v>592050.13032300002</v>
      </c>
      <c r="N9" s="195">
        <v>463505.151557</v>
      </c>
      <c r="O9" s="193">
        <v>462478.12812200002</v>
      </c>
      <c r="P9" s="197">
        <v>610420.71288899996</v>
      </c>
      <c r="Q9" s="197">
        <v>837404.04339899996</v>
      </c>
      <c r="R9" s="197">
        <v>740560.56013899995</v>
      </c>
      <c r="S9" s="197">
        <v>530729.98660099995</v>
      </c>
      <c r="T9" s="197">
        <v>708945.84802399995</v>
      </c>
      <c r="U9" s="197">
        <v>641449.797043</v>
      </c>
      <c r="V9" s="197">
        <v>577531.24737700005</v>
      </c>
      <c r="W9" s="197">
        <v>525559.38439400005</v>
      </c>
      <c r="X9" s="197">
        <v>638150.57383500005</v>
      </c>
    </row>
    <row r="10" spans="1:24" x14ac:dyDescent="0.45">
      <c r="B10" s="44"/>
      <c r="C10" s="123"/>
      <c r="D10" s="84" t="s">
        <v>69</v>
      </c>
      <c r="E10" s="191"/>
      <c r="F10" s="192"/>
      <c r="G10" s="193">
        <v>197423.677868</v>
      </c>
      <c r="H10" s="194">
        <v>277381.87486099999</v>
      </c>
      <c r="I10" s="195">
        <v>144640.86262599999</v>
      </c>
      <c r="J10" s="195">
        <v>55751.093242000003</v>
      </c>
      <c r="K10" s="195">
        <v>37677.475237999999</v>
      </c>
      <c r="L10" s="196">
        <v>32384.838350999999</v>
      </c>
      <c r="M10" s="195">
        <v>125895.802389</v>
      </c>
      <c r="N10" s="195">
        <v>119818.12581500001</v>
      </c>
      <c r="O10" s="193">
        <v>54358.168338000003</v>
      </c>
      <c r="P10" s="197">
        <v>39914.789765000001</v>
      </c>
      <c r="Q10" s="197">
        <v>41639.545689999999</v>
      </c>
      <c r="R10" s="197">
        <v>52565.049873000004</v>
      </c>
      <c r="S10" s="197">
        <v>57523.863407999997</v>
      </c>
      <c r="T10" s="197">
        <v>58844.135348999996</v>
      </c>
      <c r="U10" s="197">
        <v>36294.911929000002</v>
      </c>
      <c r="V10" s="197">
        <v>91174.915481999997</v>
      </c>
      <c r="W10" s="197">
        <v>187186.73688099999</v>
      </c>
      <c r="X10" s="197">
        <v>177706.47529900001</v>
      </c>
    </row>
    <row r="11" spans="1:24" x14ac:dyDescent="0.45">
      <c r="B11" s="44"/>
      <c r="C11" s="123"/>
      <c r="D11" s="84" t="s">
        <v>70</v>
      </c>
      <c r="E11" s="85"/>
      <c r="F11" s="86"/>
      <c r="G11" s="186">
        <v>68187.912440999993</v>
      </c>
      <c r="H11" s="189">
        <v>60742.165097999998</v>
      </c>
      <c r="I11" s="188">
        <v>49403.126364000003</v>
      </c>
      <c r="J11" s="188">
        <v>45318.966598999999</v>
      </c>
      <c r="K11" s="188">
        <v>32246.896096</v>
      </c>
      <c r="L11" s="189">
        <v>36111.241254</v>
      </c>
      <c r="M11" s="188">
        <v>33382.244529000003</v>
      </c>
      <c r="N11" s="188">
        <v>35537.478523999998</v>
      </c>
      <c r="O11" s="186">
        <v>43777.704597999997</v>
      </c>
      <c r="P11" s="190">
        <v>27922.106442</v>
      </c>
      <c r="Q11" s="190">
        <v>37453.843728</v>
      </c>
      <c r="R11" s="190">
        <v>36741.610348000002</v>
      </c>
      <c r="S11" s="190">
        <v>45730.971025999999</v>
      </c>
      <c r="T11" s="190">
        <v>33165.652552</v>
      </c>
      <c r="U11" s="190">
        <v>43384.247566999999</v>
      </c>
      <c r="V11" s="190">
        <v>37214.685120000002</v>
      </c>
      <c r="W11" s="190">
        <v>49169.337734000001</v>
      </c>
      <c r="X11" s="190">
        <v>41481.873672000002</v>
      </c>
    </row>
    <row r="12" spans="1:24" x14ac:dyDescent="0.45">
      <c r="B12" s="44"/>
      <c r="C12" s="123"/>
      <c r="D12" s="85" t="s">
        <v>116</v>
      </c>
      <c r="E12" s="85"/>
      <c r="F12" s="86"/>
      <c r="G12" s="186"/>
      <c r="H12" s="189"/>
      <c r="I12" s="188"/>
      <c r="J12" s="188"/>
      <c r="K12" s="317"/>
      <c r="L12" s="189">
        <v>0</v>
      </c>
      <c r="M12" s="188">
        <v>0</v>
      </c>
      <c r="N12" s="188">
        <v>0</v>
      </c>
      <c r="O12" s="186">
        <v>0</v>
      </c>
      <c r="P12" s="190">
        <v>0</v>
      </c>
      <c r="Q12" s="190">
        <v>396.38239800000002</v>
      </c>
      <c r="R12" s="190">
        <v>4528.5559720000001</v>
      </c>
      <c r="S12" s="190">
        <v>436.55108799999999</v>
      </c>
      <c r="T12" s="190">
        <v>1147.237104</v>
      </c>
      <c r="U12" s="190">
        <v>10612.122020999999</v>
      </c>
      <c r="V12" s="190">
        <v>12216.277319000001</v>
      </c>
      <c r="W12" s="190">
        <v>5356.3547420000004</v>
      </c>
      <c r="X12" s="190">
        <v>1971.3794150000001</v>
      </c>
    </row>
    <row r="13" spans="1:24" s="36" customFormat="1" x14ac:dyDescent="0.45">
      <c r="A13" s="168"/>
      <c r="B13" s="44"/>
      <c r="C13" s="180" t="s">
        <v>71</v>
      </c>
      <c r="D13" s="45"/>
      <c r="E13" s="45"/>
      <c r="F13" s="181"/>
      <c r="G13" s="182">
        <f>SUM(G14:G22)</f>
        <v>130856.43202399999</v>
      </c>
      <c r="H13" s="183">
        <f t="shared" ref="H13:X13" si="3">SUM(H14:H22)</f>
        <v>227816.11941000001</v>
      </c>
      <c r="I13" s="184">
        <f t="shared" si="3"/>
        <v>237170.63918799997</v>
      </c>
      <c r="J13" s="184">
        <f t="shared" si="3"/>
        <v>261388.06506499997</v>
      </c>
      <c r="K13" s="182">
        <f t="shared" si="3"/>
        <v>263849.40799500002</v>
      </c>
      <c r="L13" s="198">
        <f t="shared" si="3"/>
        <v>269567.78340499999</v>
      </c>
      <c r="M13" s="184">
        <f t="shared" si="3"/>
        <v>284180.27997999999</v>
      </c>
      <c r="N13" s="184">
        <f t="shared" si="3"/>
        <v>317851.76763300004</v>
      </c>
      <c r="O13" s="182">
        <f t="shared" si="3"/>
        <v>426574.78758900001</v>
      </c>
      <c r="P13" s="185">
        <f t="shared" si="3"/>
        <v>657110.62570400001</v>
      </c>
      <c r="Q13" s="185">
        <f t="shared" si="3"/>
        <v>735671.39933499997</v>
      </c>
      <c r="R13" s="185">
        <f t="shared" si="3"/>
        <v>862966.60984999989</v>
      </c>
      <c r="S13" s="185">
        <f t="shared" si="3"/>
        <v>2064094.985748</v>
      </c>
      <c r="T13" s="185">
        <f t="shared" si="3"/>
        <v>2054243.9010690001</v>
      </c>
      <c r="U13" s="185">
        <f t="shared" si="3"/>
        <v>2117740.7739730002</v>
      </c>
      <c r="V13" s="185">
        <f t="shared" si="3"/>
        <v>2321590.4994920003</v>
      </c>
      <c r="W13" s="185">
        <f t="shared" si="3"/>
        <v>2145219.871795</v>
      </c>
      <c r="X13" s="185">
        <f t="shared" si="3"/>
        <v>2237137.7336369995</v>
      </c>
    </row>
    <row r="14" spans="1:24" x14ac:dyDescent="0.45">
      <c r="B14" s="44"/>
      <c r="C14" s="123"/>
      <c r="D14" s="84" t="s">
        <v>72</v>
      </c>
      <c r="E14" s="85"/>
      <c r="F14" s="86"/>
      <c r="G14" s="186">
        <v>0</v>
      </c>
      <c r="H14" s="189">
        <v>0</v>
      </c>
      <c r="I14" s="188">
        <v>4525.556149</v>
      </c>
      <c r="J14" s="188">
        <v>4544.7669349999996</v>
      </c>
      <c r="K14" s="188">
        <v>4477.4833070000004</v>
      </c>
      <c r="L14" s="189">
        <v>4477.4833070000004</v>
      </c>
      <c r="M14" s="188">
        <v>11908.437448999999</v>
      </c>
      <c r="N14" s="188">
        <v>13797.766428999999</v>
      </c>
      <c r="O14" s="186">
        <v>16700.535919000002</v>
      </c>
      <c r="P14" s="190">
        <v>42279.385781999998</v>
      </c>
      <c r="Q14" s="190">
        <v>48649.120954999999</v>
      </c>
      <c r="R14" s="190">
        <v>105216.639901</v>
      </c>
      <c r="S14" s="190">
        <v>394620.01255599997</v>
      </c>
      <c r="T14" s="190">
        <v>426319.80924099998</v>
      </c>
      <c r="U14" s="190">
        <v>439846.018874</v>
      </c>
      <c r="V14" s="190">
        <v>445020.89802099997</v>
      </c>
      <c r="W14" s="190">
        <v>425296.87001499999</v>
      </c>
      <c r="X14" s="190">
        <v>433752.67358499998</v>
      </c>
    </row>
    <row r="15" spans="1:24" x14ac:dyDescent="0.45">
      <c r="B15" s="44"/>
      <c r="C15" s="123"/>
      <c r="D15" s="84" t="s">
        <v>114</v>
      </c>
      <c r="E15" s="85"/>
      <c r="F15" s="86"/>
      <c r="G15" s="186">
        <v>3985.7781110000001</v>
      </c>
      <c r="H15" s="187">
        <v>6431.7781109999996</v>
      </c>
      <c r="I15" s="188">
        <v>18985.51755</v>
      </c>
      <c r="J15" s="188">
        <v>33798.726906000004</v>
      </c>
      <c r="K15" s="186">
        <v>31163.353406999999</v>
      </c>
      <c r="L15" s="189">
        <v>31823.929273999998</v>
      </c>
      <c r="M15" s="188">
        <v>28328.765673999998</v>
      </c>
      <c r="N15" s="188">
        <v>32127.770778999999</v>
      </c>
      <c r="O15" s="186">
        <v>28068.007068999999</v>
      </c>
      <c r="P15" s="190">
        <v>36598.097513000001</v>
      </c>
      <c r="Q15" s="190">
        <v>41083.703612999998</v>
      </c>
      <c r="R15" s="190">
        <v>52360.069115999999</v>
      </c>
      <c r="S15" s="190">
        <v>85695.182698000004</v>
      </c>
      <c r="T15" s="190">
        <v>93548.675742000007</v>
      </c>
      <c r="U15" s="190">
        <v>100253.30151799999</v>
      </c>
      <c r="V15" s="190">
        <v>109719.344858</v>
      </c>
      <c r="W15" s="190">
        <v>144435.757549</v>
      </c>
      <c r="X15" s="190">
        <v>145880.30903400001</v>
      </c>
    </row>
    <row r="16" spans="1:24" x14ac:dyDescent="0.45">
      <c r="B16" s="44"/>
      <c r="C16" s="123"/>
      <c r="D16" s="84" t="s">
        <v>73</v>
      </c>
      <c r="E16" s="85"/>
      <c r="F16" s="86"/>
      <c r="G16" s="186">
        <v>15631.532381000001</v>
      </c>
      <c r="H16" s="187">
        <v>15911.532381000001</v>
      </c>
      <c r="I16" s="188">
        <v>10011.532381000001</v>
      </c>
      <c r="J16" s="188">
        <v>21353.713320999999</v>
      </c>
      <c r="K16" s="186">
        <v>19325.065671</v>
      </c>
      <c r="L16" s="189">
        <v>15903.237351</v>
      </c>
      <c r="M16" s="188">
        <v>18406.575659999999</v>
      </c>
      <c r="N16" s="188">
        <v>59666.095371000003</v>
      </c>
      <c r="O16" s="186">
        <v>71389.743770999994</v>
      </c>
      <c r="P16" s="190">
        <v>76162.281071000005</v>
      </c>
      <c r="Q16" s="190">
        <v>76035.197771000006</v>
      </c>
      <c r="R16" s="190">
        <v>77887.715423000001</v>
      </c>
      <c r="S16" s="190">
        <v>109880.529515</v>
      </c>
      <c r="T16" s="190">
        <v>105526.775908</v>
      </c>
      <c r="U16" s="190">
        <v>88370.889645000003</v>
      </c>
      <c r="V16" s="190">
        <v>83485.844708999997</v>
      </c>
      <c r="W16" s="190">
        <v>83396.736520000006</v>
      </c>
      <c r="X16" s="190">
        <v>80553.404018000001</v>
      </c>
    </row>
    <row r="17" spans="1:24" x14ac:dyDescent="0.45">
      <c r="B17" s="44"/>
      <c r="C17" s="123"/>
      <c r="D17" s="84" t="s">
        <v>74</v>
      </c>
      <c r="E17" s="85"/>
      <c r="F17" s="86"/>
      <c r="G17" s="186">
        <v>28228.098279999998</v>
      </c>
      <c r="H17" s="187">
        <v>91999.325851000001</v>
      </c>
      <c r="I17" s="188">
        <v>119014.47446</v>
      </c>
      <c r="J17" s="188">
        <v>118888.55816299999</v>
      </c>
      <c r="K17" s="186">
        <v>127332.88546600001</v>
      </c>
      <c r="L17" s="189">
        <v>139828.90818299999</v>
      </c>
      <c r="M17" s="188">
        <v>134295.36921599999</v>
      </c>
      <c r="N17" s="188">
        <v>131059.112932</v>
      </c>
      <c r="O17" s="186">
        <v>140361.410427</v>
      </c>
      <c r="P17" s="190">
        <v>220840.77158900001</v>
      </c>
      <c r="Q17" s="190">
        <v>222195.97422999999</v>
      </c>
      <c r="R17" s="190">
        <v>228174.99953199999</v>
      </c>
      <c r="S17" s="190">
        <v>243749.48243</v>
      </c>
      <c r="T17" s="190">
        <v>228537.03421099999</v>
      </c>
      <c r="U17" s="190">
        <v>228770.57124799999</v>
      </c>
      <c r="V17" s="190">
        <v>238615.01196500001</v>
      </c>
      <c r="W17" s="190">
        <v>223373.573729</v>
      </c>
      <c r="X17" s="190">
        <v>215010.188544</v>
      </c>
    </row>
    <row r="18" spans="1:24" x14ac:dyDescent="0.45">
      <c r="B18" s="44"/>
      <c r="C18" s="123"/>
      <c r="D18" s="84" t="s">
        <v>75</v>
      </c>
      <c r="E18" s="85"/>
      <c r="F18" s="86"/>
      <c r="G18" s="186">
        <v>13282.921560000001</v>
      </c>
      <c r="H18" s="187">
        <v>13301.189816</v>
      </c>
      <c r="I18" s="188">
        <v>13786.444006</v>
      </c>
      <c r="J18" s="188">
        <v>13422.950101</v>
      </c>
      <c r="K18" s="186">
        <v>5541.4084030000004</v>
      </c>
      <c r="L18" s="189">
        <v>5266.440654</v>
      </c>
      <c r="M18" s="188">
        <v>15870.310219000001</v>
      </c>
      <c r="N18" s="188">
        <v>15682.806454</v>
      </c>
      <c r="O18" s="186">
        <v>11643.324592999999</v>
      </c>
      <c r="P18" s="190">
        <v>14689.620907</v>
      </c>
      <c r="Q18" s="190">
        <v>56031.669370000003</v>
      </c>
      <c r="R18" s="190">
        <v>67250.660355</v>
      </c>
      <c r="S18" s="190">
        <v>911377.59611699998</v>
      </c>
      <c r="T18" s="190">
        <v>883138.80402200005</v>
      </c>
      <c r="U18" s="190">
        <v>931344.085998</v>
      </c>
      <c r="V18" s="190">
        <v>966491.50296499999</v>
      </c>
      <c r="W18" s="190">
        <v>867737.48016000004</v>
      </c>
      <c r="X18" s="190">
        <v>884027.33027699997</v>
      </c>
    </row>
    <row r="19" spans="1:24" x14ac:dyDescent="0.45">
      <c r="B19" s="44"/>
      <c r="C19" s="123"/>
      <c r="D19" s="84" t="s">
        <v>76</v>
      </c>
      <c r="E19" s="191"/>
      <c r="F19" s="192"/>
      <c r="G19" s="193">
        <v>0</v>
      </c>
      <c r="H19" s="194">
        <v>0</v>
      </c>
      <c r="I19" s="195">
        <v>0</v>
      </c>
      <c r="J19" s="195">
        <v>0</v>
      </c>
      <c r="K19" s="193">
        <v>0</v>
      </c>
      <c r="L19" s="196">
        <v>0</v>
      </c>
      <c r="M19" s="195">
        <v>0</v>
      </c>
      <c r="N19" s="195">
        <v>0</v>
      </c>
      <c r="O19" s="186">
        <v>68679.131028999996</v>
      </c>
      <c r="P19" s="190">
        <v>161560.87852999999</v>
      </c>
      <c r="Q19" s="190">
        <v>161388.291467</v>
      </c>
      <c r="R19" s="190">
        <v>183332.20741599999</v>
      </c>
      <c r="S19" s="190">
        <v>183259.224984</v>
      </c>
      <c r="T19" s="190">
        <v>202659.96066800001</v>
      </c>
      <c r="U19" s="190">
        <v>202473.77724900001</v>
      </c>
      <c r="V19" s="190">
        <v>202359.917208</v>
      </c>
      <c r="W19" s="190">
        <v>202173.26005300001</v>
      </c>
      <c r="X19" s="190">
        <v>269228.52253199997</v>
      </c>
    </row>
    <row r="20" spans="1:24" x14ac:dyDescent="0.45">
      <c r="B20" s="44"/>
      <c r="C20" s="123"/>
      <c r="D20" s="84" t="s">
        <v>77</v>
      </c>
      <c r="E20" s="12"/>
      <c r="F20" s="53"/>
      <c r="G20" s="199">
        <v>15905.626791000001</v>
      </c>
      <c r="H20" s="200">
        <v>42732.735217000001</v>
      </c>
      <c r="I20" s="91">
        <v>20474.240442999999</v>
      </c>
      <c r="J20" s="91">
        <v>23286.047473999999</v>
      </c>
      <c r="K20" s="91">
        <v>23469.965168999999</v>
      </c>
      <c r="L20" s="200">
        <v>23399.82128</v>
      </c>
      <c r="M20" s="91">
        <v>24345.671779</v>
      </c>
      <c r="N20" s="91">
        <v>18045.715639999999</v>
      </c>
      <c r="O20" s="193">
        <v>16668.888392000001</v>
      </c>
      <c r="P20" s="197">
        <v>28748.016740999999</v>
      </c>
      <c r="Q20" s="197">
        <v>28231.635053999998</v>
      </c>
      <c r="R20" s="197">
        <v>38365.436059</v>
      </c>
      <c r="S20" s="197">
        <v>35782.143146000002</v>
      </c>
      <c r="T20" s="197">
        <v>49303.003399000001</v>
      </c>
      <c r="U20" s="197">
        <v>48874.772713999999</v>
      </c>
      <c r="V20" s="197">
        <v>172271.10787800001</v>
      </c>
      <c r="W20" s="197">
        <v>74102.106545000002</v>
      </c>
      <c r="X20" s="197">
        <v>72138.514320000002</v>
      </c>
    </row>
    <row r="21" spans="1:24" x14ac:dyDescent="0.45">
      <c r="B21" s="44"/>
      <c r="C21" s="123"/>
      <c r="D21" s="84" t="s">
        <v>78</v>
      </c>
      <c r="E21" s="85"/>
      <c r="F21" s="86"/>
      <c r="G21" s="186">
        <v>24.874639999999999</v>
      </c>
      <c r="H21" s="187">
        <v>69.705354999999997</v>
      </c>
      <c r="I21" s="188">
        <v>4042.7960830000002</v>
      </c>
      <c r="J21" s="188">
        <v>2945.498697</v>
      </c>
      <c r="K21" s="186">
        <v>4937.1629999999996</v>
      </c>
      <c r="L21" s="189">
        <v>5100.4234630000001</v>
      </c>
      <c r="M21" s="188">
        <v>4641.695412</v>
      </c>
      <c r="N21" s="188">
        <v>4699.6645760000001</v>
      </c>
      <c r="O21" s="186">
        <v>4862.4270299999998</v>
      </c>
      <c r="P21" s="190">
        <v>4917.5795509999998</v>
      </c>
      <c r="Q21" s="190">
        <v>4725.5370480000001</v>
      </c>
      <c r="R21" s="190">
        <v>4727.2662840000003</v>
      </c>
      <c r="S21" s="190">
        <v>4658.8663399999996</v>
      </c>
      <c r="T21" s="190">
        <v>6867.9284639999996</v>
      </c>
      <c r="U21" s="190">
        <v>12195.239106999999</v>
      </c>
      <c r="V21" s="190">
        <v>23109.960384999998</v>
      </c>
      <c r="W21" s="190">
        <v>28483.969530999999</v>
      </c>
      <c r="X21" s="190">
        <v>46911.010549999999</v>
      </c>
    </row>
    <row r="22" spans="1:24" x14ac:dyDescent="0.45">
      <c r="B22" s="44"/>
      <c r="C22" s="134"/>
      <c r="D22" s="201" t="s">
        <v>79</v>
      </c>
      <c r="E22" s="202"/>
      <c r="F22" s="203"/>
      <c r="G22" s="204">
        <v>53797.600261</v>
      </c>
      <c r="H22" s="205">
        <v>57369.852679000003</v>
      </c>
      <c r="I22" s="206">
        <v>46330.078115999997</v>
      </c>
      <c r="J22" s="206">
        <v>43147.803467999998</v>
      </c>
      <c r="K22" s="204">
        <v>47602.083572000003</v>
      </c>
      <c r="L22" s="207">
        <v>43767.539893000001</v>
      </c>
      <c r="M22" s="206">
        <v>46383.454571000002</v>
      </c>
      <c r="N22" s="206">
        <v>42772.835451999999</v>
      </c>
      <c r="O22" s="186">
        <v>68201.319359000001</v>
      </c>
      <c r="P22" s="190">
        <v>71313.994019999998</v>
      </c>
      <c r="Q22" s="190">
        <v>97330.269826999996</v>
      </c>
      <c r="R22" s="190">
        <v>105651.615764</v>
      </c>
      <c r="S22" s="190">
        <v>95071.947962000006</v>
      </c>
      <c r="T22" s="190">
        <v>58341.909414000002</v>
      </c>
      <c r="U22" s="190">
        <v>65612.117620000005</v>
      </c>
      <c r="V22" s="190">
        <v>80516.911502999996</v>
      </c>
      <c r="W22" s="190">
        <v>96220.117692999993</v>
      </c>
      <c r="X22" s="190">
        <v>89635.780777000007</v>
      </c>
    </row>
    <row r="23" spans="1:24" s="36" customFormat="1" x14ac:dyDescent="0.45">
      <c r="A23" s="168"/>
      <c r="B23" s="75" t="s">
        <v>80</v>
      </c>
      <c r="C23" s="76"/>
      <c r="D23" s="76"/>
      <c r="E23" s="76"/>
      <c r="F23" s="77"/>
      <c r="G23" s="208">
        <f>G24+G32</f>
        <v>641304.92145900009</v>
      </c>
      <c r="H23" s="209">
        <f t="shared" ref="H23:X23" si="4">H24+H32</f>
        <v>695053.78392199986</v>
      </c>
      <c r="I23" s="210">
        <f t="shared" si="4"/>
        <v>603804.94615999993</v>
      </c>
      <c r="J23" s="210">
        <f t="shared" si="4"/>
        <v>377300.06709299993</v>
      </c>
      <c r="K23" s="208">
        <f t="shared" si="4"/>
        <v>405651.314059</v>
      </c>
      <c r="L23" s="211">
        <f t="shared" si="4"/>
        <v>470363.39601500001</v>
      </c>
      <c r="M23" s="210">
        <f t="shared" si="4"/>
        <v>499954.09919899999</v>
      </c>
      <c r="N23" s="210">
        <f t="shared" si="4"/>
        <v>480908.91686999996</v>
      </c>
      <c r="O23" s="212">
        <f t="shared" si="4"/>
        <v>505010.03787299996</v>
      </c>
      <c r="P23" s="213">
        <f t="shared" si="4"/>
        <v>676633.250826</v>
      </c>
      <c r="Q23" s="213">
        <f t="shared" si="4"/>
        <v>720835.38345900003</v>
      </c>
      <c r="R23" s="213">
        <f t="shared" si="4"/>
        <v>784173.10826300015</v>
      </c>
      <c r="S23" s="213">
        <f t="shared" si="4"/>
        <v>1109583.258714</v>
      </c>
      <c r="T23" s="213">
        <f t="shared" si="4"/>
        <v>923082.08583500003</v>
      </c>
      <c r="U23" s="213">
        <f t="shared" si="4"/>
        <v>850841.10207399994</v>
      </c>
      <c r="V23" s="213">
        <f t="shared" si="4"/>
        <v>899111.98151900014</v>
      </c>
      <c r="W23" s="213">
        <f t="shared" si="4"/>
        <v>921378.86569100013</v>
      </c>
      <c r="X23" s="213">
        <f t="shared" si="4"/>
        <v>911947.29227400001</v>
      </c>
    </row>
    <row r="24" spans="1:24" s="36" customFormat="1" x14ac:dyDescent="0.45">
      <c r="A24" s="168"/>
      <c r="B24" s="37"/>
      <c r="C24" s="180" t="s">
        <v>81</v>
      </c>
      <c r="D24" s="45"/>
      <c r="E24" s="45"/>
      <c r="F24" s="181"/>
      <c r="G24" s="182">
        <f>SUM(G25:G31)</f>
        <v>609526.36048400006</v>
      </c>
      <c r="H24" s="183">
        <f t="shared" ref="H24:X24" si="5">SUM(H25:H31)</f>
        <v>600364.8914989999</v>
      </c>
      <c r="I24" s="184">
        <f t="shared" si="5"/>
        <v>513207.16233699996</v>
      </c>
      <c r="J24" s="184">
        <f t="shared" si="5"/>
        <v>270329.08753899997</v>
      </c>
      <c r="K24" s="182">
        <f t="shared" si="5"/>
        <v>287985.36255399999</v>
      </c>
      <c r="L24" s="198">
        <f t="shared" si="5"/>
        <v>342867.22905700002</v>
      </c>
      <c r="M24" s="184">
        <f t="shared" si="5"/>
        <v>374570.02734199999</v>
      </c>
      <c r="N24" s="184">
        <f t="shared" si="5"/>
        <v>361601.62538599997</v>
      </c>
      <c r="O24" s="182">
        <f t="shared" si="5"/>
        <v>406675.84859999997</v>
      </c>
      <c r="P24" s="185">
        <f t="shared" si="5"/>
        <v>509713.77484099998</v>
      </c>
      <c r="Q24" s="185">
        <f t="shared" si="5"/>
        <v>531953.89135200006</v>
      </c>
      <c r="R24" s="185">
        <f t="shared" si="5"/>
        <v>574126.44420800009</v>
      </c>
      <c r="S24" s="185">
        <f t="shared" si="5"/>
        <v>638188.23903499998</v>
      </c>
      <c r="T24" s="185">
        <f t="shared" si="5"/>
        <v>529431.43142000004</v>
      </c>
      <c r="U24" s="185">
        <f t="shared" si="5"/>
        <v>434663.47601700004</v>
      </c>
      <c r="V24" s="185">
        <f t="shared" si="5"/>
        <v>480566.52200000006</v>
      </c>
      <c r="W24" s="185">
        <f t="shared" si="5"/>
        <v>411459.58919900004</v>
      </c>
      <c r="X24" s="185">
        <f t="shared" si="5"/>
        <v>398643.16843899997</v>
      </c>
    </row>
    <row r="25" spans="1:24" s="214" customFormat="1" x14ac:dyDescent="0.45">
      <c r="A25" s="168"/>
      <c r="B25" s="44"/>
      <c r="C25" s="123"/>
      <c r="D25" s="84" t="s">
        <v>82</v>
      </c>
      <c r="E25" s="85"/>
      <c r="F25" s="86"/>
      <c r="G25" s="186">
        <v>112045.32217699999</v>
      </c>
      <c r="H25" s="187">
        <v>111245.32217699999</v>
      </c>
      <c r="I25" s="188">
        <v>110900</v>
      </c>
      <c r="J25" s="188">
        <v>0</v>
      </c>
      <c r="K25" s="186">
        <v>0</v>
      </c>
      <c r="L25" s="189">
        <v>0</v>
      </c>
      <c r="M25" s="188">
        <v>0</v>
      </c>
      <c r="N25" s="188">
        <v>0</v>
      </c>
      <c r="O25" s="193">
        <v>0</v>
      </c>
      <c r="P25" s="190">
        <v>0</v>
      </c>
      <c r="Q25" s="190">
        <v>0</v>
      </c>
      <c r="R25" s="190">
        <v>0</v>
      </c>
      <c r="S25" s="190">
        <v>0</v>
      </c>
      <c r="T25" s="190">
        <v>400</v>
      </c>
      <c r="U25" s="190">
        <v>1000</v>
      </c>
      <c r="V25" s="190">
        <v>4000</v>
      </c>
      <c r="W25" s="190">
        <v>7000</v>
      </c>
      <c r="X25" s="190">
        <v>7000</v>
      </c>
    </row>
    <row r="26" spans="1:24" s="214" customFormat="1" x14ac:dyDescent="0.45">
      <c r="A26" s="168"/>
      <c r="B26" s="44"/>
      <c r="C26" s="123"/>
      <c r="D26" s="215" t="s">
        <v>83</v>
      </c>
      <c r="E26" s="191"/>
      <c r="F26" s="192"/>
      <c r="G26" s="193">
        <v>49.92</v>
      </c>
      <c r="H26" s="194">
        <v>27184.994597000001</v>
      </c>
      <c r="I26" s="195">
        <v>49.92</v>
      </c>
      <c r="J26" s="195">
        <v>74.88</v>
      </c>
      <c r="K26" s="193">
        <v>0</v>
      </c>
      <c r="L26" s="196">
        <v>0</v>
      </c>
      <c r="M26" s="195">
        <v>1000</v>
      </c>
      <c r="N26" s="195">
        <v>1000</v>
      </c>
      <c r="O26" s="186">
        <v>1000</v>
      </c>
      <c r="P26" s="190">
        <v>0</v>
      </c>
      <c r="Q26" s="190">
        <v>0</v>
      </c>
      <c r="R26" s="190">
        <v>0</v>
      </c>
      <c r="S26" s="190">
        <v>0</v>
      </c>
      <c r="T26" s="190">
        <v>135.232</v>
      </c>
      <c r="U26" s="190">
        <v>0</v>
      </c>
      <c r="V26" s="190">
        <v>0</v>
      </c>
      <c r="W26" s="190">
        <v>0</v>
      </c>
      <c r="X26" s="190">
        <v>0</v>
      </c>
    </row>
    <row r="27" spans="1:24" x14ac:dyDescent="0.45">
      <c r="B27" s="44"/>
      <c r="C27" s="123"/>
      <c r="D27" s="84" t="s">
        <v>84</v>
      </c>
      <c r="E27" s="85"/>
      <c r="F27" s="86"/>
      <c r="G27" s="193">
        <v>135930.31641299999</v>
      </c>
      <c r="H27" s="194">
        <v>128728.77072499999</v>
      </c>
      <c r="I27" s="195">
        <v>125045.719585</v>
      </c>
      <c r="J27" s="195">
        <v>0</v>
      </c>
      <c r="K27" s="193">
        <v>0</v>
      </c>
      <c r="L27" s="196">
        <v>0</v>
      </c>
      <c r="M27" s="195">
        <v>1104.9000000000001</v>
      </c>
      <c r="N27" s="195">
        <v>1920.9</v>
      </c>
      <c r="O27" s="186">
        <v>774</v>
      </c>
      <c r="P27" s="190">
        <v>0</v>
      </c>
      <c r="Q27" s="190">
        <v>0</v>
      </c>
      <c r="R27" s="190">
        <v>0</v>
      </c>
      <c r="S27" s="190">
        <v>0</v>
      </c>
      <c r="T27" s="190">
        <v>0</v>
      </c>
      <c r="U27" s="190">
        <v>0</v>
      </c>
      <c r="V27" s="190">
        <v>0</v>
      </c>
      <c r="W27" s="190">
        <v>0</v>
      </c>
      <c r="X27" s="190">
        <v>0</v>
      </c>
    </row>
    <row r="28" spans="1:24" x14ac:dyDescent="0.45">
      <c r="B28" s="44"/>
      <c r="C28" s="123"/>
      <c r="D28" s="84" t="s">
        <v>85</v>
      </c>
      <c r="E28" s="85"/>
      <c r="F28" s="86"/>
      <c r="G28" s="199">
        <v>59360.521124999999</v>
      </c>
      <c r="H28" s="200">
        <v>92793.744869000002</v>
      </c>
      <c r="I28" s="91">
        <v>83138.359110999998</v>
      </c>
      <c r="J28" s="91">
        <v>111674.80252899999</v>
      </c>
      <c r="K28" s="91">
        <v>109573.355774</v>
      </c>
      <c r="L28" s="200">
        <v>116339.31162399999</v>
      </c>
      <c r="M28" s="91">
        <v>144540.90141699999</v>
      </c>
      <c r="N28" s="91">
        <v>163809.15695599999</v>
      </c>
      <c r="O28" s="193">
        <v>218039.96688600001</v>
      </c>
      <c r="P28" s="190">
        <v>229832.412033</v>
      </c>
      <c r="Q28" s="190">
        <v>271850.96738500003</v>
      </c>
      <c r="R28" s="190">
        <v>289649.53658700001</v>
      </c>
      <c r="S28" s="190">
        <v>382490.32764199999</v>
      </c>
      <c r="T28" s="190">
        <v>256921.79139699999</v>
      </c>
      <c r="U28" s="190">
        <v>225027.96696699999</v>
      </c>
      <c r="V28" s="190">
        <v>244104.64759899999</v>
      </c>
      <c r="W28" s="190">
        <v>271133.39843900001</v>
      </c>
      <c r="X28" s="190">
        <v>204666.792235</v>
      </c>
    </row>
    <row r="29" spans="1:24" x14ac:dyDescent="0.45">
      <c r="B29" s="44"/>
      <c r="C29" s="123"/>
      <c r="D29" s="84" t="s">
        <v>86</v>
      </c>
      <c r="E29" s="85"/>
      <c r="F29" s="86"/>
      <c r="G29" s="186">
        <v>265767.43378700002</v>
      </c>
      <c r="H29" s="189">
        <v>219186.634357</v>
      </c>
      <c r="I29" s="188">
        <v>178227.553965</v>
      </c>
      <c r="J29" s="188">
        <v>153787.72850999999</v>
      </c>
      <c r="K29" s="188">
        <v>127001.078813</v>
      </c>
      <c r="L29" s="189">
        <v>98106.981568000003</v>
      </c>
      <c r="M29" s="188">
        <v>126121.564476</v>
      </c>
      <c r="N29" s="188">
        <v>106612.60458</v>
      </c>
      <c r="O29" s="193">
        <v>94569.311130999995</v>
      </c>
      <c r="P29" s="190">
        <v>90668.615457000007</v>
      </c>
      <c r="Q29" s="190">
        <v>95412.488458000007</v>
      </c>
      <c r="R29" s="190">
        <v>103231.856784</v>
      </c>
      <c r="S29" s="190">
        <v>104238.48312</v>
      </c>
      <c r="T29" s="190">
        <v>91594.191017999998</v>
      </c>
      <c r="U29" s="190">
        <v>83854.815698000006</v>
      </c>
      <c r="V29" s="190">
        <v>87352.881297999993</v>
      </c>
      <c r="W29" s="190">
        <v>88569.014081999994</v>
      </c>
      <c r="X29" s="190">
        <v>77736.870206000007</v>
      </c>
    </row>
    <row r="30" spans="1:24" x14ac:dyDescent="0.45">
      <c r="B30" s="44"/>
      <c r="C30" s="123"/>
      <c r="D30" s="215" t="s">
        <v>87</v>
      </c>
      <c r="E30" s="191"/>
      <c r="F30" s="192"/>
      <c r="G30" s="193">
        <v>0</v>
      </c>
      <c r="H30" s="194">
        <v>0</v>
      </c>
      <c r="I30" s="195">
        <v>0</v>
      </c>
      <c r="J30" s="195">
        <v>0</v>
      </c>
      <c r="K30" s="193">
        <v>0</v>
      </c>
      <c r="L30" s="196">
        <v>0</v>
      </c>
      <c r="M30" s="195">
        <v>0</v>
      </c>
      <c r="N30" s="195">
        <v>0</v>
      </c>
      <c r="O30" s="186">
        <v>44762.724489</v>
      </c>
      <c r="P30" s="190">
        <v>47720.087139000003</v>
      </c>
      <c r="Q30" s="190">
        <v>50766.913200000003</v>
      </c>
      <c r="R30" s="190">
        <v>54175.776590000001</v>
      </c>
      <c r="S30" s="190">
        <v>37529.676256999999</v>
      </c>
      <c r="T30" s="190">
        <v>38428.706729999998</v>
      </c>
      <c r="U30" s="190">
        <v>39394.249658000001</v>
      </c>
      <c r="V30" s="190">
        <v>40282.104930000001</v>
      </c>
      <c r="W30" s="190">
        <v>2902.8281310000002</v>
      </c>
      <c r="X30" s="190">
        <v>2902.8281310000002</v>
      </c>
    </row>
    <row r="31" spans="1:24" x14ac:dyDescent="0.45">
      <c r="B31" s="44"/>
      <c r="C31" s="216"/>
      <c r="D31" s="215" t="s">
        <v>88</v>
      </c>
      <c r="E31" s="191"/>
      <c r="F31" s="192"/>
      <c r="G31" s="193">
        <v>36372.846982000003</v>
      </c>
      <c r="H31" s="194">
        <v>21225.424773999999</v>
      </c>
      <c r="I31" s="195">
        <v>15845.609676</v>
      </c>
      <c r="J31" s="195">
        <v>4791.6764999999996</v>
      </c>
      <c r="K31" s="193">
        <v>51410.927967000003</v>
      </c>
      <c r="L31" s="196">
        <v>128420.93586500001</v>
      </c>
      <c r="M31" s="195">
        <v>101802.66144900001</v>
      </c>
      <c r="N31" s="195">
        <v>88258.96385</v>
      </c>
      <c r="O31" s="186">
        <v>47529.846094</v>
      </c>
      <c r="P31" s="190">
        <v>141492.66021199999</v>
      </c>
      <c r="Q31" s="190">
        <v>113923.52230900001</v>
      </c>
      <c r="R31" s="190">
        <v>127069.27424699999</v>
      </c>
      <c r="S31" s="190">
        <v>113929.752016</v>
      </c>
      <c r="T31" s="190">
        <v>141951.51027500001</v>
      </c>
      <c r="U31" s="190">
        <v>85386.443694000001</v>
      </c>
      <c r="V31" s="190">
        <v>104826.888173</v>
      </c>
      <c r="W31" s="190">
        <v>41854.348547000001</v>
      </c>
      <c r="X31" s="190">
        <v>106336.67786700001</v>
      </c>
    </row>
    <row r="32" spans="1:24" s="36" customFormat="1" x14ac:dyDescent="0.45">
      <c r="A32" s="168"/>
      <c r="B32" s="37"/>
      <c r="C32" s="180" t="s">
        <v>89</v>
      </c>
      <c r="D32" s="45"/>
      <c r="E32" s="45"/>
      <c r="F32" s="181"/>
      <c r="G32" s="182">
        <f>SUM(G33:G38)</f>
        <v>31778.560975</v>
      </c>
      <c r="H32" s="183">
        <f t="shared" ref="H32:X32" si="6">SUM(H33:H38)</f>
        <v>94688.892422999998</v>
      </c>
      <c r="I32" s="184">
        <f t="shared" si="6"/>
        <v>90597.783823000005</v>
      </c>
      <c r="J32" s="184">
        <f t="shared" si="6"/>
        <v>106970.97955399999</v>
      </c>
      <c r="K32" s="182">
        <f t="shared" si="6"/>
        <v>117665.951505</v>
      </c>
      <c r="L32" s="198">
        <f t="shared" si="6"/>
        <v>127496.166958</v>
      </c>
      <c r="M32" s="184">
        <f t="shared" si="6"/>
        <v>125384.071857</v>
      </c>
      <c r="N32" s="184">
        <f t="shared" si="6"/>
        <v>119307.291484</v>
      </c>
      <c r="O32" s="182">
        <f t="shared" si="6"/>
        <v>98334.189273000011</v>
      </c>
      <c r="P32" s="185">
        <f t="shared" si="6"/>
        <v>166919.47598499997</v>
      </c>
      <c r="Q32" s="185">
        <f t="shared" si="6"/>
        <v>188881.492107</v>
      </c>
      <c r="R32" s="185">
        <f t="shared" si="6"/>
        <v>210046.664055</v>
      </c>
      <c r="S32" s="185">
        <f t="shared" si="6"/>
        <v>471395.01967900002</v>
      </c>
      <c r="T32" s="185">
        <f t="shared" si="6"/>
        <v>393650.654415</v>
      </c>
      <c r="U32" s="185">
        <f t="shared" si="6"/>
        <v>416177.6260569999</v>
      </c>
      <c r="V32" s="185">
        <f t="shared" si="6"/>
        <v>418545.45951900003</v>
      </c>
      <c r="W32" s="185">
        <f t="shared" si="6"/>
        <v>509919.27649200003</v>
      </c>
      <c r="X32" s="185">
        <f t="shared" si="6"/>
        <v>513304.12383500003</v>
      </c>
    </row>
    <row r="33" spans="1:24" x14ac:dyDescent="0.45">
      <c r="B33" s="44"/>
      <c r="C33" s="123"/>
      <c r="D33" s="84" t="s">
        <v>90</v>
      </c>
      <c r="E33" s="85"/>
      <c r="F33" s="86"/>
      <c r="G33" s="186">
        <v>1062.4000000000001</v>
      </c>
      <c r="H33" s="187">
        <v>1049.92</v>
      </c>
      <c r="I33" s="188">
        <v>1037.44</v>
      </c>
      <c r="J33" s="188">
        <v>1000</v>
      </c>
      <c r="K33" s="186">
        <v>1000</v>
      </c>
      <c r="L33" s="189">
        <v>1000</v>
      </c>
      <c r="M33" s="188">
        <v>0</v>
      </c>
      <c r="N33" s="188">
        <v>0</v>
      </c>
      <c r="O33" s="186">
        <v>0</v>
      </c>
      <c r="P33" s="190">
        <v>0</v>
      </c>
      <c r="Q33" s="190">
        <v>0</v>
      </c>
      <c r="R33" s="190">
        <v>0</v>
      </c>
      <c r="S33" s="190">
        <v>0</v>
      </c>
      <c r="T33" s="190">
        <v>553.61699999999996</v>
      </c>
      <c r="U33" s="190">
        <v>0</v>
      </c>
      <c r="V33" s="190">
        <v>0</v>
      </c>
      <c r="W33" s="190">
        <v>0</v>
      </c>
      <c r="X33" s="190">
        <v>0</v>
      </c>
    </row>
    <row r="34" spans="1:24" x14ac:dyDescent="0.45">
      <c r="B34" s="44"/>
      <c r="C34" s="123"/>
      <c r="D34" s="84" t="s">
        <v>91</v>
      </c>
      <c r="E34" s="85"/>
      <c r="F34" s="86"/>
      <c r="G34" s="186">
        <v>0</v>
      </c>
      <c r="H34" s="187">
        <v>0</v>
      </c>
      <c r="I34" s="188">
        <v>0</v>
      </c>
      <c r="J34" s="188">
        <v>0</v>
      </c>
      <c r="K34" s="186">
        <v>0</v>
      </c>
      <c r="L34" s="189">
        <v>0</v>
      </c>
      <c r="M34" s="188">
        <v>0</v>
      </c>
      <c r="N34" s="188">
        <v>0</v>
      </c>
      <c r="O34" s="186">
        <v>0</v>
      </c>
      <c r="P34" s="190">
        <v>0</v>
      </c>
      <c r="Q34" s="190">
        <v>0</v>
      </c>
      <c r="R34" s="190">
        <v>1718.2977080000001</v>
      </c>
      <c r="S34" s="190">
        <v>207824.890246</v>
      </c>
      <c r="T34" s="190">
        <v>200970.95277599999</v>
      </c>
      <c r="U34" s="190">
        <v>200970.95277599999</v>
      </c>
      <c r="V34" s="190">
        <v>152690.486065</v>
      </c>
      <c r="W34" s="190">
        <v>234747.388637</v>
      </c>
      <c r="X34" s="190">
        <v>245046.91056700001</v>
      </c>
    </row>
    <row r="35" spans="1:24" x14ac:dyDescent="0.45">
      <c r="B35" s="44"/>
      <c r="C35" s="123"/>
      <c r="D35" s="215" t="s">
        <v>92</v>
      </c>
      <c r="E35" s="191"/>
      <c r="F35" s="192"/>
      <c r="G35" s="193">
        <v>11937.400390000001</v>
      </c>
      <c r="H35" s="194">
        <v>13114.504558000001</v>
      </c>
      <c r="I35" s="195">
        <v>13788.368731</v>
      </c>
      <c r="J35" s="195">
        <v>14686.130149000001</v>
      </c>
      <c r="K35" s="193">
        <v>17834.531242000001</v>
      </c>
      <c r="L35" s="196">
        <v>17400.558485000001</v>
      </c>
      <c r="M35" s="195">
        <v>17859.745991</v>
      </c>
      <c r="N35" s="195">
        <v>18492.295932000001</v>
      </c>
      <c r="O35" s="193">
        <v>14809.815298</v>
      </c>
      <c r="P35" s="197">
        <v>11631.641609</v>
      </c>
      <c r="Q35" s="197">
        <v>12201.502944</v>
      </c>
      <c r="R35" s="197">
        <v>12684.974307</v>
      </c>
      <c r="S35" s="197">
        <v>17755.434958999998</v>
      </c>
      <c r="T35" s="197">
        <v>20374.245378</v>
      </c>
      <c r="U35" s="197">
        <v>21546.526666000002</v>
      </c>
      <c r="V35" s="197">
        <v>22876.617414</v>
      </c>
      <c r="W35" s="197">
        <v>13876.873368</v>
      </c>
      <c r="X35" s="197">
        <v>14553.280353</v>
      </c>
    </row>
    <row r="36" spans="1:24" x14ac:dyDescent="0.45">
      <c r="B36" s="44"/>
      <c r="C36" s="123"/>
      <c r="D36" s="52" t="s">
        <v>93</v>
      </c>
      <c r="E36" s="12"/>
      <c r="F36" s="53"/>
      <c r="G36" s="199">
        <v>3098.0358940000001</v>
      </c>
      <c r="H36" s="200">
        <v>3200.0131999999999</v>
      </c>
      <c r="I36" s="91">
        <v>3297.3807590000001</v>
      </c>
      <c r="J36" s="91">
        <v>3397.0421569999999</v>
      </c>
      <c r="K36" s="91">
        <v>4911.3546189999997</v>
      </c>
      <c r="L36" s="200">
        <v>5082.9223199999997</v>
      </c>
      <c r="M36" s="91">
        <v>5024.7157479999996</v>
      </c>
      <c r="N36" s="91">
        <v>5049.9572420000004</v>
      </c>
      <c r="O36" s="199">
        <v>5289.4520069999999</v>
      </c>
      <c r="P36" s="197">
        <v>12254.060226</v>
      </c>
      <c r="Q36" s="197">
        <v>12807.916771</v>
      </c>
      <c r="R36" s="197">
        <v>11949.356765</v>
      </c>
      <c r="S36" s="197">
        <v>12607.875339</v>
      </c>
      <c r="T36" s="197">
        <v>12693.555535</v>
      </c>
      <c r="U36" s="197">
        <v>12720.641750999999</v>
      </c>
      <c r="V36" s="197">
        <v>13841.670521</v>
      </c>
      <c r="W36" s="197">
        <v>13834.890155999999</v>
      </c>
      <c r="X36" s="197">
        <v>13889.795614000001</v>
      </c>
    </row>
    <row r="37" spans="1:24" x14ac:dyDescent="0.45">
      <c r="B37" s="44"/>
      <c r="C37" s="123"/>
      <c r="D37" s="215" t="s">
        <v>94</v>
      </c>
      <c r="E37" s="191"/>
      <c r="F37" s="192"/>
      <c r="G37" s="193">
        <v>15680.724690999999</v>
      </c>
      <c r="H37" s="194">
        <v>77324.454664999997</v>
      </c>
      <c r="I37" s="195">
        <v>72474.594333000001</v>
      </c>
      <c r="J37" s="195">
        <v>87887.807247999997</v>
      </c>
      <c r="K37" s="193">
        <v>93920.065644000002</v>
      </c>
      <c r="L37" s="196">
        <v>104012.686153</v>
      </c>
      <c r="M37" s="195">
        <v>102499.610118</v>
      </c>
      <c r="N37" s="195">
        <v>95765.038310000004</v>
      </c>
      <c r="O37" s="193">
        <v>77462.717411000005</v>
      </c>
      <c r="P37" s="197">
        <v>142391.61598199999</v>
      </c>
      <c r="Q37" s="197">
        <v>163380.916578</v>
      </c>
      <c r="R37" s="197">
        <v>182664.287877</v>
      </c>
      <c r="S37" s="197">
        <v>159157.016149</v>
      </c>
      <c r="T37" s="197">
        <v>157404.412075</v>
      </c>
      <c r="U37" s="197">
        <v>179191.57606699999</v>
      </c>
      <c r="V37" s="197">
        <v>227689.13933100001</v>
      </c>
      <c r="W37" s="197">
        <v>181254.138114</v>
      </c>
      <c r="X37" s="197">
        <v>173226.554294</v>
      </c>
    </row>
    <row r="38" spans="1:24" x14ac:dyDescent="0.45">
      <c r="B38" s="44"/>
      <c r="C38" s="123"/>
      <c r="D38" s="52" t="s">
        <v>95</v>
      </c>
      <c r="E38" s="12"/>
      <c r="F38" s="53"/>
      <c r="G38" s="199">
        <v>0</v>
      </c>
      <c r="H38" s="200">
        <v>0</v>
      </c>
      <c r="I38" s="91">
        <v>0</v>
      </c>
      <c r="J38" s="91">
        <v>0</v>
      </c>
      <c r="K38" s="91">
        <v>0</v>
      </c>
      <c r="L38" s="200">
        <v>0</v>
      </c>
      <c r="M38" s="91">
        <v>0</v>
      </c>
      <c r="N38" s="91">
        <v>0</v>
      </c>
      <c r="O38" s="199">
        <v>772.20455700000002</v>
      </c>
      <c r="P38" s="197">
        <v>642.15816800000005</v>
      </c>
      <c r="Q38" s="197">
        <v>491.15581400000002</v>
      </c>
      <c r="R38" s="197">
        <v>1029.747398</v>
      </c>
      <c r="S38" s="197">
        <v>74049.802985999995</v>
      </c>
      <c r="T38" s="197">
        <v>1653.8716509999999</v>
      </c>
      <c r="U38" s="197">
        <v>1747.928797</v>
      </c>
      <c r="V38" s="197">
        <v>1447.546188</v>
      </c>
      <c r="W38" s="197">
        <v>66205.986216999998</v>
      </c>
      <c r="X38" s="197">
        <v>66587.583006999994</v>
      </c>
    </row>
    <row r="39" spans="1:24" s="36" customFormat="1" x14ac:dyDescent="0.45">
      <c r="A39" s="168"/>
      <c r="B39" s="75" t="s">
        <v>96</v>
      </c>
      <c r="C39" s="76"/>
      <c r="D39" s="76"/>
      <c r="E39" s="76"/>
      <c r="F39" s="76"/>
      <c r="G39" s="217">
        <f>SUM(G40:G44)</f>
        <v>-22245.339771999978</v>
      </c>
      <c r="H39" s="248">
        <f t="shared" ref="H39:X39" si="7">SUM(H40:H44)</f>
        <v>92509.780119000119</v>
      </c>
      <c r="I39" s="210">
        <f t="shared" si="7"/>
        <v>133271.864268</v>
      </c>
      <c r="J39" s="210">
        <f t="shared" si="7"/>
        <v>443223.2223149999</v>
      </c>
      <c r="K39" s="208">
        <f t="shared" si="7"/>
        <v>584405.05805799982</v>
      </c>
      <c r="L39" s="218">
        <f t="shared" si="7"/>
        <v>885192.41524799983</v>
      </c>
      <c r="M39" s="210">
        <f t="shared" si="7"/>
        <v>1008313.563129</v>
      </c>
      <c r="N39" s="210">
        <f t="shared" si="7"/>
        <v>1159189.3038919999</v>
      </c>
      <c r="O39" s="212">
        <f t="shared" si="7"/>
        <v>1214095.693767</v>
      </c>
      <c r="P39" s="213">
        <f t="shared" si="7"/>
        <v>1421055.0627529998</v>
      </c>
      <c r="Q39" s="213">
        <f t="shared" si="7"/>
        <v>1569665.731072</v>
      </c>
      <c r="R39" s="213">
        <f t="shared" si="7"/>
        <v>4520001.7945400001</v>
      </c>
      <c r="S39" s="213">
        <f t="shared" si="7"/>
        <v>4608244.3087709993</v>
      </c>
      <c r="T39" s="213">
        <f t="shared" si="7"/>
        <v>4846828.7474509999</v>
      </c>
      <c r="U39" s="213">
        <f t="shared" si="7"/>
        <v>5077877.0513969995</v>
      </c>
      <c r="V39" s="213">
        <f t="shared" si="7"/>
        <v>5401719.2178229997</v>
      </c>
      <c r="W39" s="213">
        <f t="shared" si="7"/>
        <v>5116405.1004450005</v>
      </c>
      <c r="X39" s="213">
        <f t="shared" si="7"/>
        <v>5400484.2525619995</v>
      </c>
    </row>
    <row r="40" spans="1:24" x14ac:dyDescent="0.45">
      <c r="B40" s="44"/>
      <c r="C40" s="219" t="s">
        <v>97</v>
      </c>
      <c r="D40" s="219"/>
      <c r="E40" s="219"/>
      <c r="F40" s="215"/>
      <c r="G40" s="197">
        <v>3727.7824999999998</v>
      </c>
      <c r="H40" s="249">
        <v>3740.0925000000002</v>
      </c>
      <c r="I40" s="195">
        <v>3772.7114999999999</v>
      </c>
      <c r="J40" s="195">
        <v>3986.7114999999999</v>
      </c>
      <c r="K40" s="195">
        <v>4022.7489999999998</v>
      </c>
      <c r="L40" s="195">
        <v>4022.7489999999998</v>
      </c>
      <c r="M40" s="195">
        <v>4041.3924999999999</v>
      </c>
      <c r="N40" s="195">
        <v>4042.6424999999999</v>
      </c>
      <c r="O40" s="195">
        <v>4278.5185000000001</v>
      </c>
      <c r="P40" s="193">
        <v>4278.6184999999996</v>
      </c>
      <c r="Q40" s="193">
        <v>4327.4070000000002</v>
      </c>
      <c r="R40" s="193">
        <v>4895.1445000000003</v>
      </c>
      <c r="S40" s="193">
        <v>4896.7044999999998</v>
      </c>
      <c r="T40" s="193">
        <v>4907.2044999999998</v>
      </c>
      <c r="U40" s="193">
        <v>4907.2044999999998</v>
      </c>
      <c r="V40" s="193">
        <v>4907.2044999999998</v>
      </c>
      <c r="W40" s="193">
        <v>4908.1544999999996</v>
      </c>
      <c r="X40" s="193">
        <v>4923.7290000000003</v>
      </c>
    </row>
    <row r="41" spans="1:24" x14ac:dyDescent="0.45">
      <c r="B41" s="44"/>
      <c r="C41" s="219" t="s">
        <v>98</v>
      </c>
      <c r="D41" s="219"/>
      <c r="E41" s="219"/>
      <c r="F41" s="215"/>
      <c r="G41" s="197">
        <v>805068.53404399997</v>
      </c>
      <c r="H41" s="249">
        <v>812257.33025200001</v>
      </c>
      <c r="I41" s="195">
        <v>817100.07444400003</v>
      </c>
      <c r="J41" s="195">
        <v>941841.52054900001</v>
      </c>
      <c r="K41" s="195">
        <v>984641.28020599997</v>
      </c>
      <c r="L41" s="195">
        <v>984641.28020599997</v>
      </c>
      <c r="M41" s="195">
        <v>985745.56669899996</v>
      </c>
      <c r="N41" s="195">
        <v>985819.60769900004</v>
      </c>
      <c r="O41" s="195">
        <v>1003771.194569</v>
      </c>
      <c r="P41" s="193">
        <v>1003773.6020440001</v>
      </c>
      <c r="Q41" s="193">
        <v>1065613.7490600001</v>
      </c>
      <c r="R41" s="193">
        <v>3837224.170618</v>
      </c>
      <c r="S41" s="193">
        <v>3839098.492238</v>
      </c>
      <c r="T41" s="193">
        <v>1474069.86152</v>
      </c>
      <c r="U41" s="193">
        <v>1475088.159033</v>
      </c>
      <c r="V41" s="193">
        <v>1475088.159033</v>
      </c>
      <c r="W41" s="193">
        <v>1448604.3711000001</v>
      </c>
      <c r="X41" s="193">
        <v>1467702.051518</v>
      </c>
    </row>
    <row r="42" spans="1:24" x14ac:dyDescent="0.45">
      <c r="B42" s="44"/>
      <c r="C42" s="219" t="s">
        <v>99</v>
      </c>
      <c r="D42" s="219"/>
      <c r="E42" s="219"/>
      <c r="F42" s="215"/>
      <c r="G42" s="197">
        <v>-33127.140712</v>
      </c>
      <c r="H42" s="249">
        <v>-18871.633938999999</v>
      </c>
      <c r="I42" s="195">
        <v>-4079.368747</v>
      </c>
      <c r="J42" s="195">
        <v>150973.99568200001</v>
      </c>
      <c r="K42" s="195">
        <v>114076.17123599999</v>
      </c>
      <c r="L42" s="195">
        <v>120880.639255</v>
      </c>
      <c r="M42" s="195">
        <v>131902.995823</v>
      </c>
      <c r="N42" s="195">
        <v>172723.90158599999</v>
      </c>
      <c r="O42" s="195">
        <v>168113.934186</v>
      </c>
      <c r="P42" s="193">
        <v>181052.65100300001</v>
      </c>
      <c r="Q42" s="193">
        <v>126466.83598800001</v>
      </c>
      <c r="R42" s="193">
        <v>126225.256733</v>
      </c>
      <c r="S42" s="193">
        <v>206327.03733799999</v>
      </c>
      <c r="T42" s="193">
        <v>155055.92094800001</v>
      </c>
      <c r="U42" s="193">
        <v>191104.78147799999</v>
      </c>
      <c r="V42" s="193">
        <v>288515.52809400001</v>
      </c>
      <c r="W42" s="193">
        <v>190113.30586600001</v>
      </c>
      <c r="X42" s="193">
        <v>187957.157966</v>
      </c>
    </row>
    <row r="43" spans="1:24" x14ac:dyDescent="0.45">
      <c r="B43" s="44"/>
      <c r="C43" s="219" t="s">
        <v>100</v>
      </c>
      <c r="D43" s="219"/>
      <c r="E43" s="219"/>
      <c r="F43" s="215"/>
      <c r="G43" s="197">
        <v>-797914.51560399996</v>
      </c>
      <c r="H43" s="249">
        <v>-704616.00869399996</v>
      </c>
      <c r="I43" s="195">
        <v>-683521.552929</v>
      </c>
      <c r="J43" s="195">
        <v>-653579.00541600003</v>
      </c>
      <c r="K43" s="195">
        <v>-518335.14238400001</v>
      </c>
      <c r="L43" s="195">
        <v>-224352.25321299999</v>
      </c>
      <c r="M43" s="195">
        <v>-113376.39189300001</v>
      </c>
      <c r="N43" s="195">
        <v>-3396.8478930000001</v>
      </c>
      <c r="O43" s="195">
        <v>37932.046512000001</v>
      </c>
      <c r="P43" s="193">
        <v>231950.18376000001</v>
      </c>
      <c r="Q43" s="193">
        <v>373257.732387</v>
      </c>
      <c r="R43" s="193">
        <v>551569.16756199999</v>
      </c>
      <c r="S43" s="193">
        <v>557809.70485900005</v>
      </c>
      <c r="T43" s="193">
        <v>3212659.5848810002</v>
      </c>
      <c r="U43" s="193">
        <v>3406616.6738069998</v>
      </c>
      <c r="V43" s="193">
        <v>3633023.7704170002</v>
      </c>
      <c r="W43" s="193">
        <v>3467581.3104139999</v>
      </c>
      <c r="X43" s="193">
        <v>3735037.2667379999</v>
      </c>
    </row>
    <row r="44" spans="1:24" x14ac:dyDescent="0.45">
      <c r="B44" s="44"/>
      <c r="C44" s="219" t="s">
        <v>101</v>
      </c>
      <c r="D44" s="219"/>
      <c r="E44" s="219"/>
      <c r="F44" s="215"/>
      <c r="G44" s="197">
        <v>0</v>
      </c>
      <c r="H44" s="249">
        <v>0</v>
      </c>
      <c r="I44" s="195">
        <v>0</v>
      </c>
      <c r="J44" s="195">
        <v>0</v>
      </c>
      <c r="K44" s="195">
        <v>0</v>
      </c>
      <c r="L44" s="195">
        <v>0</v>
      </c>
      <c r="M44" s="195">
        <v>0</v>
      </c>
      <c r="N44" s="195">
        <v>0</v>
      </c>
      <c r="O44" s="195">
        <v>0</v>
      </c>
      <c r="P44" s="193">
        <v>7.4460000000000004E-3</v>
      </c>
      <c r="Q44" s="193">
        <v>6.6369999999999997E-3</v>
      </c>
      <c r="R44" s="193">
        <v>88.055126999999999</v>
      </c>
      <c r="S44" s="193">
        <v>112.36983600000001</v>
      </c>
      <c r="T44" s="193">
        <v>136.175602</v>
      </c>
      <c r="U44" s="193">
        <v>160.23257899999999</v>
      </c>
      <c r="V44" s="193">
        <v>184.555779</v>
      </c>
      <c r="W44" s="193">
        <v>5197.9585649999999</v>
      </c>
      <c r="X44" s="193">
        <v>4864.0473400000001</v>
      </c>
    </row>
    <row r="45" spans="1:24" x14ac:dyDescent="0.45">
      <c r="B45" s="155" t="s">
        <v>102</v>
      </c>
      <c r="C45" s="220"/>
      <c r="D45" s="220"/>
      <c r="E45" s="220"/>
      <c r="F45" s="220"/>
      <c r="G45" s="221">
        <f>G39+G23</f>
        <v>619059.58168700011</v>
      </c>
      <c r="H45" s="250">
        <f t="shared" ref="H45:X45" si="8">H39+H23</f>
        <v>787563.56404099998</v>
      </c>
      <c r="I45" s="223">
        <f t="shared" si="8"/>
        <v>737076.81042799994</v>
      </c>
      <c r="J45" s="223">
        <f t="shared" si="8"/>
        <v>820523.28940799984</v>
      </c>
      <c r="K45" s="224">
        <f t="shared" si="8"/>
        <v>990056.37211699982</v>
      </c>
      <c r="L45" s="222">
        <f t="shared" si="8"/>
        <v>1355555.8112629999</v>
      </c>
      <c r="M45" s="223">
        <f t="shared" si="8"/>
        <v>1508267.6623279999</v>
      </c>
      <c r="N45" s="223">
        <f t="shared" si="8"/>
        <v>1640098.220762</v>
      </c>
      <c r="O45" s="224">
        <f t="shared" si="8"/>
        <v>1719105.7316399999</v>
      </c>
      <c r="P45" s="221">
        <f t="shared" si="8"/>
        <v>2097688.3135789996</v>
      </c>
      <c r="Q45" s="221">
        <f t="shared" si="8"/>
        <v>2290501.1145310001</v>
      </c>
      <c r="R45" s="221">
        <f t="shared" si="8"/>
        <v>5304174.9028030001</v>
      </c>
      <c r="S45" s="221">
        <f t="shared" si="8"/>
        <v>5717827.5674849991</v>
      </c>
      <c r="T45" s="221">
        <f t="shared" si="8"/>
        <v>5769910.8332860004</v>
      </c>
      <c r="U45" s="221">
        <f t="shared" si="8"/>
        <v>5928718.1534709996</v>
      </c>
      <c r="V45" s="221">
        <f t="shared" si="8"/>
        <v>6300831.1993419994</v>
      </c>
      <c r="W45" s="221">
        <f t="shared" si="8"/>
        <v>6037783.9661360011</v>
      </c>
      <c r="X45" s="221">
        <f t="shared" si="8"/>
        <v>6312431.5448359996</v>
      </c>
    </row>
    <row r="46" spans="1:24" ht="13.5" customHeight="1" x14ac:dyDescent="0.45">
      <c r="B46" s="166" t="s">
        <v>59</v>
      </c>
      <c r="L46" s="7"/>
      <c r="M46" s="7"/>
      <c r="N46" s="7"/>
      <c r="O46" s="7"/>
      <c r="P46" s="7"/>
      <c r="Q46" s="7"/>
      <c r="R46" s="230"/>
      <c r="S46" s="230"/>
      <c r="T46" s="230"/>
      <c r="U46" s="230"/>
      <c r="V46" s="230"/>
    </row>
    <row r="47" spans="1:24" x14ac:dyDescent="0.45">
      <c r="B47" s="166" t="s">
        <v>113</v>
      </c>
    </row>
  </sheetData>
  <mergeCells count="1">
    <mergeCell ref="B4:F4"/>
  </mergeCells>
  <phoneticPr fontId="3" type="noConversion"/>
  <pageMargins left="0.25" right="0.25" top="0.75" bottom="0.75" header="0.3" footer="0.3"/>
  <pageSetup paperSize="9" scale="6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Jieun Lee (이지은)</cp:lastModifiedBy>
  <cp:lastPrinted>2023-05-08T08:06:33Z</cp:lastPrinted>
  <dcterms:created xsi:type="dcterms:W3CDTF">2021-08-11T11:05:44Z</dcterms:created>
  <dcterms:modified xsi:type="dcterms:W3CDTF">2023-05-09T02:26:09Z</dcterms:modified>
</cp:coreProperties>
</file>